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tienneNoel\Documents\Misc\Blogs\"/>
    </mc:Choice>
  </mc:AlternateContent>
  <xr:revisionPtr revIDLastSave="0" documentId="13_ncr:1_{738C9ACB-E91D-482C-B9F8-5EC409D275FC}" xr6:coauthVersionLast="47" xr6:coauthVersionMax="47" xr10:uidLastSave="{00000000-0000-0000-0000-000000000000}"/>
  <bookViews>
    <workbookView xWindow="-120" yWindow="-120" windowWidth="29040" windowHeight="15720" tabRatio="828" xr2:uid="{3139A1FF-5CE1-4124-A32B-F7CDB7D7FC7F}"/>
  </bookViews>
  <sheets>
    <sheet name="Mix Design Calculator" sheetId="9" r:id="rId1"/>
    <sheet name="ACI211.1-91 Table A1.5.3.1" sheetId="10" r:id="rId2"/>
    <sheet name="ACI211.1-91 Table A1.5.3.3" sheetId="2" r:id="rId3"/>
    <sheet name="ACI211.1-91 Table A1.5.3.4(a)" sheetId="5" r:id="rId4"/>
    <sheet name="ACI211.1-91 Table A1.5.3.4(b)" sheetId="11" r:id="rId5"/>
    <sheet name="ACI211.1-91 Table A1.5.3.6" sheetId="6" r:id="rId6"/>
    <sheet name="ASTMC94⁄C94M X1.1.1" sheetId="3" r:id="rId7"/>
    <sheet name="ASTMC94⁄C94M Table X1.1" sheetId="4" r:id="rId8"/>
    <sheet name="ASTMC94⁄C94M Table X1.2"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9" l="1"/>
  <c r="J28" i="9" l="1"/>
  <c r="P33" i="9" l="1"/>
  <c r="P39" i="9" l="1"/>
  <c r="J36" i="9"/>
  <c r="J37" i="9" s="1"/>
  <c r="J38" i="9" l="1"/>
  <c r="J41" i="9" s="1"/>
  <c r="P34" i="9"/>
  <c r="J29" i="9"/>
  <c r="J32" i="9" s="1" a="1"/>
  <c r="J32" i="9" s="1"/>
  <c r="I39" i="9" l="1"/>
  <c r="O32" i="9"/>
  <c r="O31" i="9"/>
  <c r="J33" i="9"/>
  <c r="S35" i="9" s="1"/>
  <c r="J44" i="9"/>
  <c r="O33" i="9" l="1"/>
  <c r="R33" i="9" s="1"/>
  <c r="R31" i="9"/>
  <c r="O34" i="9" l="1"/>
  <c r="R34" i="9" s="1"/>
  <c r="S34" i="9" s="1"/>
  <c r="O42" i="9"/>
  <c r="P42" i="9" s="1"/>
  <c r="S33" i="9"/>
  <c r="S31" i="9"/>
  <c r="O40" i="9"/>
  <c r="R32" i="9" l="1"/>
  <c r="O41" i="9" s="1"/>
  <c r="P41" i="9" s="1"/>
  <c r="O43" i="9"/>
  <c r="P43" i="9" s="1"/>
  <c r="P40" i="9"/>
  <c r="S32" i="9" l="1"/>
  <c r="S36" i="9" s="1"/>
  <c r="P44" i="9"/>
  <c r="O4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Etienne Noel</author>
  </authors>
  <commentList>
    <comment ref="D28" authorId="0" shapeId="0" xr:uid="{44B5BA0D-B7A2-4CD9-9D54-06BB05C82E0A}">
      <text>
        <r>
          <rPr>
            <b/>
            <sz val="9"/>
            <color indexed="81"/>
            <rFont val="Tahoma"/>
            <family val="2"/>
          </rPr>
          <t>Desired strength of the concrete at 28 days. This value is the minimum that the mix should reach 99% of the time.</t>
        </r>
      </text>
    </comment>
    <comment ref="D29" authorId="0" shapeId="0" xr:uid="{3875E0A7-DBCE-47FC-9F75-BCCDE8831462}">
      <text>
        <r>
          <rPr>
            <b/>
            <sz val="9"/>
            <color indexed="81"/>
            <rFont val="Tahoma"/>
            <family val="2"/>
          </rPr>
          <t>Slump value of the mix, refer to the sheet with ACI211.1-91 Table A1.5.3.1 for recommended ranges.</t>
        </r>
        <r>
          <rPr>
            <sz val="9"/>
            <color indexed="81"/>
            <rFont val="Tahoma"/>
            <family val="2"/>
          </rPr>
          <t xml:space="preserve">
</t>
        </r>
      </text>
    </comment>
    <comment ref="D30" authorId="0" shapeId="0" xr:uid="{3376119C-452F-4078-803C-D86C4D3BD4FB}">
      <text>
        <r>
          <rPr>
            <b/>
            <sz val="9"/>
            <color indexed="81"/>
            <rFont val="Tahoma"/>
            <family val="2"/>
          </rPr>
          <t>The desired volume of concrete.</t>
        </r>
        <r>
          <rPr>
            <sz val="9"/>
            <color indexed="81"/>
            <rFont val="Tahoma"/>
            <family val="2"/>
          </rPr>
          <t xml:space="preserve">
</t>
        </r>
      </text>
    </comment>
    <comment ref="D33" authorId="0" shapeId="0" xr:uid="{68722E8C-3543-41FC-AF7A-25A2A5807686}">
      <text>
        <r>
          <rPr>
            <b/>
            <sz val="9"/>
            <color indexed="81"/>
            <rFont val="Tahoma"/>
            <family val="2"/>
          </rPr>
          <t>Typical values are 19 to 25 mm for general concrete work (slabs, beams, columns, ...) and 37.5 mm for larger structural members (foundations, mass concrete, …).</t>
        </r>
      </text>
    </comment>
    <comment ref="D34" authorId="0" shapeId="0" xr:uid="{86F0268E-633F-4FFC-A885-59F6DB3F13A6}">
      <text>
        <r>
          <rPr>
            <b/>
            <sz val="9"/>
            <color indexed="81"/>
            <rFont val="Tahoma"/>
            <family val="2"/>
          </rPr>
          <t>This is the unit weight of oven-dry-rodded coarse aggregates. Typical values are from 1400 to 1700 kg/m3 for regular aggregates.
• Natural gravel or crushed stone: 1500-1600 kg/m3
• Lightweight aggregate: 500-1100 kg/m3
• Heavyweight aggregate: 2400-3200 kg/m3</t>
        </r>
      </text>
    </comment>
    <comment ref="D35" authorId="0" shapeId="0" xr:uid="{A06953E3-6D6F-4ED9-BC7A-372B87E5E3B1}">
      <text>
        <r>
          <rPr>
            <b/>
            <sz val="9"/>
            <color indexed="81"/>
            <rFont val="Tahoma"/>
            <family val="2"/>
          </rPr>
          <t>Typical values are presented below:
• 2.4 to 2.6 for fine sand, suitable for finishes and plastering
• 2.6 to 2.9 for medium sand, suitable for general concrete work
• 2.9 to 3.0 for coarse sand, suitable for higher strength concrete mixes</t>
        </r>
        <r>
          <rPr>
            <sz val="9"/>
            <color indexed="81"/>
            <rFont val="Tahoma"/>
            <family val="2"/>
          </rPr>
          <t xml:space="preserve">
</t>
        </r>
      </text>
    </comment>
    <comment ref="D36" authorId="0" shapeId="0" xr:uid="{D152AC5E-9817-475F-A066-D402ED917FA3}">
      <text>
        <r>
          <rPr>
            <b/>
            <sz val="9"/>
            <color indexed="81"/>
            <rFont val="Tahoma"/>
            <family val="2"/>
          </rPr>
          <t>This value is typically at 3150 kg/m3, which is equivalent to a specific gravity of 3.15.</t>
        </r>
        <r>
          <rPr>
            <sz val="9"/>
            <color indexed="81"/>
            <rFont val="Tahoma"/>
            <family val="2"/>
          </rPr>
          <t xml:space="preserve">
</t>
        </r>
      </text>
    </comment>
    <comment ref="D37" authorId="0" shapeId="0" xr:uid="{364CFBBF-EECF-4286-BC2E-0F4B1AA604F7}">
      <text>
        <r>
          <rPr>
            <b/>
            <sz val="9"/>
            <color indexed="81"/>
            <rFont val="Tahoma"/>
            <family val="2"/>
          </rPr>
          <t>This depends on the source of the aggregates:
• Crushed stone and manufactured aggregates are generally more angular and rough in shape → TRUE
• Natural river or marine aggregates are often rounded and smooth → FALSE</t>
        </r>
      </text>
    </comment>
    <comment ref="D40" authorId="0" shapeId="0" xr:uid="{DBFB7119-F493-4CD6-9152-3E6F2C159974}">
      <text>
        <r>
          <rPr>
            <b/>
            <sz val="9"/>
            <color indexed="81"/>
            <rFont val="Tahoma"/>
            <family val="2"/>
          </rPr>
          <t>This value normally ranges from 2.6 to 2.9.</t>
        </r>
      </text>
    </comment>
    <comment ref="E40" authorId="0" shapeId="0" xr:uid="{A395CF51-414F-4840-AC4E-B6EC24379189}">
      <text>
        <r>
          <rPr>
            <b/>
            <sz val="9"/>
            <color indexed="81"/>
            <rFont val="Tahoma"/>
            <family val="2"/>
          </rPr>
          <t>This value normally ranges from 2.5 to 2.8.</t>
        </r>
      </text>
    </comment>
    <comment ref="D41" authorId="0" shapeId="0" xr:uid="{FCE7F4DB-8F85-472E-B731-32615E5B174F}">
      <text>
        <r>
          <rPr>
            <b/>
            <sz val="9"/>
            <color indexed="81"/>
            <rFont val="Tahoma"/>
            <family val="2"/>
          </rPr>
          <t>This value normally ranges from 0.5% to 2%.</t>
        </r>
      </text>
    </comment>
    <comment ref="E41" authorId="0" shapeId="0" xr:uid="{01069D0E-5551-4CE8-B0E6-6C2001D6018B}">
      <text>
        <r>
          <rPr>
            <b/>
            <sz val="9"/>
            <color indexed="81"/>
            <rFont val="Tahoma"/>
            <family val="2"/>
          </rPr>
          <t>This value normally ranges from 0.2% to 2%.</t>
        </r>
      </text>
    </comment>
    <comment ref="D42" authorId="0" shapeId="0" xr:uid="{97BCCEA9-B045-4C6B-8C11-BCDB9E35A0C5}">
      <text>
        <r>
          <rPr>
            <b/>
            <sz val="9"/>
            <color indexed="81"/>
            <rFont val="Tahoma"/>
            <family val="2"/>
          </rPr>
          <t>This value is highly dependent on the environmental conditions, but is typically within 0 to 2%.</t>
        </r>
      </text>
    </comment>
    <comment ref="E42" authorId="0" shapeId="0" xr:uid="{13BD10CD-8D77-479E-9F99-BE5A53D5C755}">
      <text>
        <r>
          <rPr>
            <b/>
            <sz val="9"/>
            <color indexed="81"/>
            <rFont val="Tahoma"/>
            <family val="2"/>
          </rPr>
          <t>This value is highly dependent on the environmental conditions, but is typically within 0 to 5%.</t>
        </r>
      </text>
    </comment>
    <comment ref="D45" authorId="0" shapeId="0" xr:uid="{18893635-8799-4B95-9FEB-F14DDF2EF36C}">
      <text>
        <r>
          <rPr>
            <b/>
            <sz val="9"/>
            <color indexed="81"/>
            <rFont val="Tahoma"/>
            <family val="2"/>
          </rPr>
          <t>The decision of wether to air-entrain concrete is typically based on the environmental conditions that the concrete will face. Alternatively, concrete may be air-entrained to improve workability or cohesion.</t>
        </r>
      </text>
    </comment>
    <comment ref="D47" authorId="0" shapeId="0" xr:uid="{F2EBFC32-68C9-46A4-9428-BBE92D860CE1}">
      <text>
        <r>
          <rPr>
            <b/>
            <sz val="9"/>
            <color indexed="81"/>
            <rFont val="Tahoma"/>
            <family val="2"/>
          </rPr>
          <t>If the concrete is air-entrained, the level of exposure of the concrete controls the level of air content. Below are short explanations for each exposure level:
• Mild exposure - Indoor or outdoor service in a climate where concrete will not be exposed to freezing or to deicing agents.
• Moderate exposure - Service in a climate with freeze-thaw cycles, but without being continuously exposed to moisture / free water / deicing agents / aggressive chemicals.
• Severe exposure - Exposed freeze-thaw cycles in contact with moisture or free water, or exposed to deicing agents or aggressive chemicals.</t>
        </r>
      </text>
    </comment>
    <comment ref="D48" authorId="0" shapeId="0" xr:uid="{E736CE5F-3EEC-4611-9F5C-09C35CC0636A}">
      <text>
        <r>
          <rPr>
            <b/>
            <sz val="9"/>
            <color indexed="81"/>
            <rFont val="Tahoma"/>
            <family val="2"/>
          </rPr>
          <t>TRUE if the concrete is exposed to sea water or sulfates, else FALSE.</t>
        </r>
      </text>
    </comment>
    <comment ref="D49" authorId="0" shapeId="0" xr:uid="{2D29269B-057F-4572-81E5-95D85604BA37}">
      <text>
        <r>
          <rPr>
            <b/>
            <sz val="9"/>
            <color indexed="81"/>
            <rFont val="Tahoma"/>
            <family val="2"/>
          </rPr>
          <t>TRUE if the concrete is for a thin section (railings, curbs, sills, ledges, ornamental work) or a section with a small cover over steel (&lt;1 in.), else FALSE.</t>
        </r>
      </text>
    </comment>
    <comment ref="D52" authorId="0" shapeId="0" xr:uid="{DF26556B-0D7C-4AF3-8533-5B9799A63B24}">
      <text>
        <r>
          <rPr>
            <b/>
            <sz val="9"/>
            <color indexed="81"/>
            <rFont val="Tahoma"/>
            <family val="2"/>
          </rPr>
          <t>This value should be the standard deviation of the strength of this mix in previously tested samples. If no data is available, leave as 0. If the provided design strength should be used as specified strength, leave as 0.</t>
        </r>
      </text>
    </comment>
    <comment ref="D53" authorId="0" shapeId="0" xr:uid="{69E9B40E-BC98-4385-9D67-68EC2F7F6D43}">
      <text>
        <r>
          <rPr>
            <b/>
            <sz val="9"/>
            <color indexed="81"/>
            <rFont val="Tahoma"/>
            <family val="2"/>
          </rPr>
          <t>This value should be the number of samples used to determine the specified strength standard deviation. If no data is available, leave as 0. If the provided design strength should be used as specified strength, set this value to 30.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<sst xmlns="http://schemas.openxmlformats.org/spreadsheetml/2006/main" count="194" uniqueCount="142">
  <si>
    <t>Concrete Mix Design Calculator (ACI &amp; ASTM Standards) - Metric Units Version</t>
  </si>
  <si>
    <t>Welcome to the Concrete Mix Design Calculator. Follow these instructions to use this tool effectively:</t>
  </si>
  <si>
    <t>* To avoid the use of ASTM, specify a strength standard deviation of 0 and a number of samples of 30.</t>
  </si>
  <si>
    <t>1. Input Data: Enter the required values in the orange cells. These include:</t>
  </si>
  <si>
    <t xml:space="preserve">    • Design Strength</t>
  </si>
  <si>
    <t xml:space="preserve">    • Slump</t>
  </si>
  <si>
    <t xml:space="preserve">    • Batch Volume</t>
  </si>
  <si>
    <t xml:space="preserve">    • Nominal Maximum Coarse Aggregate Size</t>
  </si>
  <si>
    <t xml:space="preserve">    • Fine Aggregate Fineness Modulus</t>
  </si>
  <si>
    <t xml:space="preserve">    • Cement Density</t>
  </si>
  <si>
    <t xml:space="preserve">    • Unit Weight and Apparent Specific Gravity of Coarse (CA) and Fine Aggregates (FA)</t>
  </si>
  <si>
    <t xml:space="preserve">    • Absorption and Moisture Content of CA and FA</t>
  </si>
  <si>
    <t xml:space="preserve">    • Air Entrained (select True or False) and the corresponding Exposure Level and Details</t>
  </si>
  <si>
    <t xml:space="preserve">    • Strength Standard Deviation (from previous tests) and Number of Samples for this value.</t>
  </si>
  <si>
    <t>2. Volume Check: Confirm that the red cell in Calculations &amp; Results equals 1. This verifies that the total volume of materials is balanced.</t>
  </si>
  <si>
    <t>3. Strength Check: Confirm that the specified strength and the corrected strength are the same values in Parameters From Tables. If they are not, adjust design strength downwards.</t>
  </si>
  <si>
    <t>4. Results: View the calculated mix proportions in the dark green cells. These represent the material quantities for your concrete mix based on the input values.</t>
  </si>
  <si>
    <t>For more details on how the calculations are performed, feel free to refer to this Giatec blog: https://…</t>
  </si>
  <si>
    <t>Input Parameters</t>
  </si>
  <si>
    <t>Parameters From Tables</t>
  </si>
  <si>
    <t>Calculations &amp; Results</t>
  </si>
  <si>
    <t>Mix Requirements</t>
  </si>
  <si>
    <t>Adjustments for Tables Compatibility</t>
  </si>
  <si>
    <t>Calculations</t>
  </si>
  <si>
    <t>Design Strength (MPa)</t>
  </si>
  <si>
    <t>Adjusted Slump (mm)</t>
  </si>
  <si>
    <r>
      <t>Proportions
(kg/m</t>
    </r>
    <r>
      <rPr>
        <b/>
        <vertAlign val="superscript"/>
        <sz val="11"/>
        <rFont val="Cambria"/>
        <family val="1"/>
      </rPr>
      <t>3</t>
    </r>
    <r>
      <rPr>
        <b/>
        <sz val="11"/>
        <rFont val="Cambria"/>
        <family val="1"/>
      </rPr>
      <t>)</t>
    </r>
  </si>
  <si>
    <r>
      <t>Density
(kg/m</t>
    </r>
    <r>
      <rPr>
        <b/>
        <vertAlign val="superscript"/>
        <sz val="11"/>
        <rFont val="Cambria"/>
        <family val="1"/>
      </rPr>
      <t>3</t>
    </r>
    <r>
      <rPr>
        <b/>
        <sz val="11"/>
        <rFont val="Cambria"/>
        <family val="1"/>
      </rPr>
      <t>)</t>
    </r>
  </si>
  <si>
    <r>
      <t>Corrected
Proportion
(kg/m</t>
    </r>
    <r>
      <rPr>
        <b/>
        <vertAlign val="superscript"/>
        <sz val="11"/>
        <rFont val="Cambria"/>
        <family val="1"/>
      </rPr>
      <t>3</t>
    </r>
    <r>
      <rPr>
        <b/>
        <sz val="11"/>
        <rFont val="Cambria"/>
        <family val="1"/>
      </rPr>
      <t>)</t>
    </r>
  </si>
  <si>
    <t>Corrected
Volumetric
Proportions</t>
  </si>
  <si>
    <t>Slump (mm)</t>
  </si>
  <si>
    <t>Adjusted Nominal Maximum Aggregate Size (mm)</t>
  </si>
  <si>
    <r>
      <t>Batch Volume (m</t>
    </r>
    <r>
      <rPr>
        <b/>
        <vertAlign val="superscript"/>
        <sz val="11"/>
        <rFont val="Cambria"/>
        <family val="1"/>
      </rPr>
      <t>3</t>
    </r>
    <r>
      <rPr>
        <b/>
        <sz val="11"/>
        <rFont val="Cambria"/>
        <family val="1"/>
      </rPr>
      <t>)</t>
    </r>
  </si>
  <si>
    <t>Water and Air Requirements</t>
  </si>
  <si>
    <t>Cement</t>
  </si>
  <si>
    <t>Material Parameters</t>
  </si>
  <si>
    <r>
      <t>Water Requirement (kg per m</t>
    </r>
    <r>
      <rPr>
        <b/>
        <vertAlign val="superscript"/>
        <sz val="11"/>
        <rFont val="Cambria"/>
        <family val="1"/>
      </rPr>
      <t>3</t>
    </r>
    <r>
      <rPr>
        <b/>
        <sz val="11"/>
        <rFont val="Cambria"/>
        <family val="1"/>
      </rPr>
      <t xml:space="preserve"> of concrete)</t>
    </r>
  </si>
  <si>
    <t>Water</t>
  </si>
  <si>
    <t>Nominal Maximum Coarse Aggregate Size (mm)</t>
  </si>
  <si>
    <t>Air Requirement (%V/V)</t>
  </si>
  <si>
    <t>Coarse Aggregates</t>
  </si>
  <si>
    <r>
      <t>Coarse Aggregate Unit Weight (kg/m</t>
    </r>
    <r>
      <rPr>
        <b/>
        <vertAlign val="superscript"/>
        <sz val="11"/>
        <rFont val="Cambria"/>
        <family val="1"/>
      </rPr>
      <t>3</t>
    </r>
    <r>
      <rPr>
        <b/>
        <sz val="11"/>
        <rFont val="Cambria"/>
        <family val="1"/>
      </rPr>
      <t>)</t>
    </r>
  </si>
  <si>
    <t>Fine Aggregates</t>
  </si>
  <si>
    <t>Fine Aggregate Fineness Modulus</t>
  </si>
  <si>
    <t>Strength Requirements</t>
  </si>
  <si>
    <t>Air Content</t>
  </si>
  <si>
    <t>—</t>
  </si>
  <si>
    <r>
      <t>Cement Density (kg/m</t>
    </r>
    <r>
      <rPr>
        <b/>
        <vertAlign val="superscript"/>
        <sz val="11"/>
        <rFont val="Cambria"/>
        <family val="1"/>
      </rPr>
      <t>3</t>
    </r>
    <r>
      <rPr>
        <b/>
        <sz val="11"/>
        <rFont val="Cambria"/>
        <family val="1"/>
      </rPr>
      <t>)</t>
    </r>
  </si>
  <si>
    <t>Factored Strength Standard Deviation (MPa)</t>
  </si>
  <si>
    <t>Sum of Volumes:</t>
  </si>
  <si>
    <t>Well-Shaped Angular Coarse Aggregates</t>
  </si>
  <si>
    <t>Specified Strength (MPa)</t>
  </si>
  <si>
    <t>Corrected Strength (MPa)</t>
  </si>
  <si>
    <t>Mix Design</t>
  </si>
  <si>
    <r>
      <t>For 1 m</t>
    </r>
    <r>
      <rPr>
        <b/>
        <vertAlign val="superscript"/>
        <sz val="11"/>
        <rFont val="Cambria"/>
        <family val="1"/>
      </rPr>
      <t>3</t>
    </r>
  </si>
  <si>
    <r>
      <t>m</t>
    </r>
    <r>
      <rPr>
        <b/>
        <vertAlign val="superscript"/>
        <sz val="11"/>
        <rFont val="Cambria"/>
        <family val="1"/>
      </rPr>
      <t>3</t>
    </r>
  </si>
  <si>
    <t>Apparent Specific Gravity</t>
  </si>
  <si>
    <t>Water to Cement Requirement</t>
  </si>
  <si>
    <t>Cement Weight (kg)</t>
  </si>
  <si>
    <t>Absorption</t>
  </si>
  <si>
    <t>Water to Cement Ratio (by mass)</t>
  </si>
  <si>
    <t>Water Weight (kg)</t>
  </si>
  <si>
    <t>Moisture Content</t>
  </si>
  <si>
    <t>Coarse Aggregates Weight (kg)</t>
  </si>
  <si>
    <t>Coarse Aggregate Requirement</t>
  </si>
  <si>
    <t>Fine Aggregates Weight (kg)</t>
  </si>
  <si>
    <t>Volume of Coarse Aggregate Per Unit Volume of Concrete</t>
  </si>
  <si>
    <t>Sum (kg)</t>
  </si>
  <si>
    <t>Exposition Parameters</t>
  </si>
  <si>
    <t>Air Entrained</t>
  </si>
  <si>
    <t>Level of Exposure</t>
  </si>
  <si>
    <t>Severe exposure</t>
  </si>
  <si>
    <t>Exposed to Sea Water or Sulfates</t>
  </si>
  <si>
    <t>Thin Sections or Thin Cover Sections</t>
  </si>
  <si>
    <t>Specified Strength Parameters</t>
  </si>
  <si>
    <t>Strength Standard Deviation (MPa)</t>
  </si>
  <si>
    <t>Number of Samples</t>
  </si>
  <si>
    <t>Table A1.5.3.1 — Recommended slumps for various
types of construction (SI)</t>
  </si>
  <si>
    <t>Types of construction</t>
  </si>
  <si>
    <t>Slump, mm.</t>
  </si>
  <si>
    <t>Maximum</t>
  </si>
  <si>
    <t>Minimum</t>
  </si>
  <si>
    <t>Reinforced foundation
    walls and footings</t>
  </si>
  <si>
    <t>Plain footings, caissons, and
    substructure walls</t>
  </si>
  <si>
    <t>Beams and reinforced walls</t>
  </si>
  <si>
    <t>Building columns</t>
  </si>
  <si>
    <t>Pavement and slabs</t>
  </si>
  <si>
    <t>Mass concrete</t>
  </si>
  <si>
    <t>Table A1.5.3.3 — Approximate mixing water and air content requirements for
different slumps and nominal maximum sizes of aggregates (SI)</t>
  </si>
  <si>
    <r>
      <t>Water, kg/m</t>
    </r>
    <r>
      <rPr>
        <vertAlign val="superscript"/>
        <sz val="11"/>
        <color theme="1"/>
        <rFont val="Cambria"/>
        <family val="1"/>
      </rPr>
      <t>3</t>
    </r>
    <r>
      <rPr>
        <sz val="11"/>
        <color theme="1"/>
        <rFont val="Cambria"/>
        <family val="1"/>
      </rPr>
      <t xml:space="preserve"> of concrete for indicated nominal maximum sizes of aggregate (mm)</t>
    </r>
  </si>
  <si>
    <t>Rounded Aggregates
Water Reduction (kg)</t>
  </si>
  <si>
    <t>Non-air-entrained concrete</t>
  </si>
  <si>
    <t>to</t>
  </si>
  <si>
    <t>More than 175</t>
  </si>
  <si>
    <t>Approximate amount of entrapped
    air in non-air-entrained concrete</t>
  </si>
  <si>
    <t>Air-entrained concrete</t>
  </si>
  <si>
    <t>Recommended averages total air
    content, for level of exposure:</t>
  </si>
  <si>
    <t>Mild exposure</t>
  </si>
  <si>
    <t>Moderate exposure</t>
  </si>
  <si>
    <t>Table A1.5.3.4(a) — Relationship between water-
cement or water-cementitious materials ratio and
compressive strength of concrete (SI)</t>
  </si>
  <si>
    <t>Water-cement ratio, by weight</t>
  </si>
  <si>
    <t>Compressive strength
at 28 days, MPa</t>
  </si>
  <si>
    <t>Non-air-entrained
concrete</t>
  </si>
  <si>
    <t>Air-entrained
concrete</t>
  </si>
  <si>
    <t>Table A1.5.3.4(b) — Maximum permissible water-
cement or water-cementitious materials ratios for
concrete in severe exposures (SI)</t>
  </si>
  <si>
    <t>Structure wet continuously
or frequently and exposed
to freezing and thawing</t>
  </si>
  <si>
    <t>Structure
exposed to sea
water or
sulfates</t>
  </si>
  <si>
    <t>Type of structure</t>
  </si>
  <si>
    <t>Thin sections (railings,
    curbs, sills, ledges,
    ornamental work)
    and sections with
    less than 25 mm cover
    over steel</t>
  </si>
  <si>
    <t>All other structures</t>
  </si>
  <si>
    <t>Table A1.5.3.6 — Volume of coarse aggregate per
unit of volume of concrete (SI)</t>
  </si>
  <si>
    <t>Volume of oven-dry-rodded coarse
aggregate per unit volume of
concrete for different fineness moduli
of fine aggregate</t>
  </si>
  <si>
    <t>Nominal
maximum size
of aggregate, mm</t>
  </si>
  <si>
    <t>Clause X1.1.1 — Strength Standard
Deviation Multiplication Factor</t>
  </si>
  <si>
    <t>Number of tests</t>
  </si>
  <si>
    <t>Multiplication factor</t>
  </si>
  <si>
    <t>TABLE X1.1 Required Average Compressive Strength when Data
are Available to Establish a Standard Deviation</t>
  </si>
  <si>
    <r>
      <t xml:space="preserve">Specified Strength, </t>
    </r>
    <r>
      <rPr>
        <i/>
        <sz val="11"/>
        <color theme="1"/>
        <rFont val="Cambria"/>
        <family val="1"/>
      </rPr>
      <t>f'</t>
    </r>
    <r>
      <rPr>
        <i/>
        <vertAlign val="subscript"/>
        <sz val="11"/>
        <color theme="1"/>
        <rFont val="Cambria"/>
        <family val="1"/>
      </rPr>
      <t>c</t>
    </r>
    <r>
      <rPr>
        <sz val="11"/>
        <rFont val="Cambria"/>
        <family val="1"/>
      </rPr>
      <t xml:space="preserve"> (MPa)</t>
    </r>
  </si>
  <si>
    <r>
      <t xml:space="preserve">Required Average strength, </t>
    </r>
    <r>
      <rPr>
        <i/>
        <sz val="11"/>
        <color theme="1"/>
        <rFont val="Cambria"/>
        <family val="1"/>
      </rPr>
      <t>f'</t>
    </r>
    <r>
      <rPr>
        <i/>
        <vertAlign val="subscript"/>
        <sz val="11"/>
        <color theme="1"/>
        <rFont val="Cambria"/>
        <family val="1"/>
      </rPr>
      <t>cr</t>
    </r>
    <r>
      <rPr>
        <sz val="11"/>
        <rFont val="Cambria"/>
        <family val="1"/>
      </rPr>
      <t xml:space="preserve"> (MPa)</t>
    </r>
  </si>
  <si>
    <t>≤</t>
  </si>
  <si>
    <t>Use the larger from Eq X1.1 and X1.2M:</t>
  </si>
  <si>
    <r>
      <rPr>
        <i/>
        <sz val="11"/>
        <color theme="1"/>
        <rFont val="Cambria"/>
        <family val="1"/>
      </rPr>
      <t>f'</t>
    </r>
    <r>
      <rPr>
        <i/>
        <vertAlign val="subscript"/>
        <sz val="11"/>
        <color theme="1"/>
        <rFont val="Cambria"/>
        <family val="1"/>
      </rPr>
      <t>cr</t>
    </r>
    <r>
      <rPr>
        <sz val="11"/>
        <rFont val="Cambria"/>
        <family val="1"/>
      </rPr>
      <t xml:space="preserve"> = </t>
    </r>
  </si>
  <si>
    <r>
      <rPr>
        <i/>
        <sz val="11"/>
        <color theme="1"/>
        <rFont val="Cambria"/>
        <family val="1"/>
      </rPr>
      <t>f'</t>
    </r>
    <r>
      <rPr>
        <i/>
        <vertAlign val="subscript"/>
        <sz val="11"/>
        <color theme="1"/>
        <rFont val="Cambria"/>
        <family val="1"/>
      </rPr>
      <t>c</t>
    </r>
    <r>
      <rPr>
        <sz val="11"/>
        <rFont val="Cambria"/>
        <family val="1"/>
      </rPr>
      <t xml:space="preserve"> + </t>
    </r>
  </si>
  <si>
    <t>s</t>
  </si>
  <si>
    <t>(X1.1)</t>
  </si>
  <si>
    <t>(X1.2M)</t>
  </si>
  <si>
    <t>&gt;</t>
  </si>
  <si>
    <t>Use the larger from Eq X1.1 and X1.3:</t>
  </si>
  <si>
    <t>(X1.3)</t>
  </si>
  <si>
    <t>where:</t>
  </si>
  <si>
    <r>
      <rPr>
        <i/>
        <sz val="11"/>
        <color theme="1"/>
        <rFont val="Cambria"/>
        <family val="1"/>
      </rPr>
      <t>f'</t>
    </r>
    <r>
      <rPr>
        <i/>
        <vertAlign val="subscript"/>
        <sz val="11"/>
        <color theme="1"/>
        <rFont val="Cambria"/>
        <family val="1"/>
      </rPr>
      <t>c</t>
    </r>
  </si>
  <si>
    <t>=</t>
  </si>
  <si>
    <t>specified compressive strength,</t>
  </si>
  <si>
    <r>
      <rPr>
        <i/>
        <sz val="11"/>
        <color theme="1"/>
        <rFont val="Cambria"/>
        <family val="1"/>
      </rPr>
      <t>f'</t>
    </r>
    <r>
      <rPr>
        <i/>
        <vertAlign val="subscript"/>
        <sz val="11"/>
        <color theme="1"/>
        <rFont val="Cambria"/>
        <family val="1"/>
      </rPr>
      <t>cr</t>
    </r>
  </si>
  <si>
    <t>specified average compressive strength, and</t>
  </si>
  <si>
    <t>standard deviation.</t>
  </si>
  <si>
    <t>TABLE X1.2 Required Average Compressive Strength when Data
are Not Available to Establish Standard Deviation</t>
  </si>
  <si>
    <r>
      <t xml:space="preserve">Required Average Strength, </t>
    </r>
    <r>
      <rPr>
        <i/>
        <sz val="11"/>
        <color theme="1"/>
        <rFont val="Cambria"/>
        <family val="1"/>
      </rPr>
      <t>f'</t>
    </r>
    <r>
      <rPr>
        <i/>
        <vertAlign val="subscript"/>
        <sz val="11"/>
        <color theme="1"/>
        <rFont val="Cambria"/>
        <family val="1"/>
      </rPr>
      <t>cr</t>
    </r>
    <r>
      <rPr>
        <sz val="11"/>
        <rFont val="Cambria"/>
        <family val="1"/>
      </rPr>
      <t xml:space="preserve"> (MPa)</t>
    </r>
  </si>
  <si>
    <t>&lt;</t>
  </si>
  <si>
    <t>21 to</t>
  </si>
  <si>
    <t>= specified compressive strength, and</t>
  </si>
  <si>
    <t>= specified average compressive strength.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</si>
</sst>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6" x14ac:knownFonts="1">
    <font>
      <sz val="11"/>
      <name val="Cambria"/>
      <family val="1"/>
    </font>
    <font>
      <sz val="11"/>
      <color theme="1"/>
      <name val="Aptos Narrow"/>
      <family val="2"/>
      <scheme val="minor"/>
    </font>
    <font>
      <b/>
      <sz val="11"/>
      <color theme="0"/>
      <name val="Aptos Narrow"/>
      <family val="2"/>
      <scheme val="minor"/>
    </font>
    <font>
      <sz val="11"/>
      <color theme="1"/>
      <name val="Cambria"/>
      <family val="1"/>
    </font>
    <font>
      <i/>
      <sz val="11"/>
      <color theme="1"/>
      <name val="Cambria"/>
      <family val="1"/>
    </font>
    <font>
      <i/>
      <vertAlign val="subscript"/>
      <sz val="11"/>
      <color theme="1"/>
      <name val="Cambria"/>
      <family val="1"/>
    </font>
    <font>
      <vertAlign val="superscript"/>
      <sz val="11"/>
      <color theme="1"/>
      <name val="Cambria"/>
      <family val="1"/>
    </font>
    <font>
      <b/>
      <sz val="13"/>
      <color theme="1"/>
      <name val="Cambria"/>
      <family val="1"/>
    </font>
    <font>
      <sz val="11"/>
      <name val="Cambria"/>
      <family val="1"/>
    </font>
    <font>
      <b/>
      <sz val="14"/>
      <name val="Cambria"/>
      <family val="1"/>
    </font>
    <font>
      <b/>
      <sz val="12"/>
      <name val="Cambria"/>
      <family val="1"/>
    </font>
    <font>
      <b/>
      <sz val="11"/>
      <name val="Cambria"/>
      <family val="1"/>
    </font>
    <font>
      <b/>
      <sz val="11"/>
      <color rgb="FFF7F7FA"/>
      <name val="Cambria"/>
      <family val="1"/>
    </font>
    <font>
      <b/>
      <vertAlign val="superscript"/>
      <sz val="11"/>
      <name val="Cambria"/>
      <family val="1"/>
    </font>
    <font>
      <sz val="9"/>
      <color indexed="81"/>
      <name val="Tahoma"/>
      <family val="2"/>
    </font>
    <font>
      <b/>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rgb="FF008922"/>
        <bgColor indexed="64"/>
      </patternFill>
    </fill>
    <fill>
      <patternFill patternType="solid">
        <fgColor rgb="FF00C822"/>
        <bgColor indexed="64"/>
      </patternFill>
    </fill>
    <fill>
      <patternFill patternType="solid">
        <fgColor theme="0" tint="-0.14999847407452621"/>
        <bgColor indexed="64"/>
      </patternFill>
    </fill>
    <fill>
      <patternFill patternType="solid">
        <fgColor rgb="FFFF7B3E"/>
        <bgColor indexed="64"/>
      </patternFill>
    </fill>
    <fill>
      <patternFill patternType="solid">
        <fgColor rgb="FFE3F4EF"/>
        <bgColor indexed="64"/>
      </patternFill>
    </fill>
    <fill>
      <patternFill patternType="solid">
        <fgColor rgb="FFC00000"/>
        <bgColor indexed="64"/>
      </patternFill>
    </fill>
  </fills>
  <borders count="4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2" borderId="0"/>
    <xf numFmtId="9" fontId="1" fillId="0" borderId="0" applyFont="0" applyFill="0" applyBorder="0" applyAlignment="0" applyProtection="0"/>
    <xf numFmtId="0" fontId="8" fillId="6" borderId="0" applyNumberFormat="0" applyBorder="0" applyAlignment="0">
      <protection locked="0"/>
    </xf>
    <xf numFmtId="0" fontId="12" fillId="3" borderId="2" applyNumberFormat="0" applyBorder="0" applyAlignment="0" applyProtection="0"/>
    <xf numFmtId="0" fontId="8" fillId="7" borderId="1" applyNumberFormat="0" applyBorder="0" applyAlignment="0" applyProtection="0"/>
    <xf numFmtId="0" fontId="2" fillId="8" borderId="2" applyNumberFormat="0" applyBorder="0" applyAlignment="0" applyProtection="0"/>
  </cellStyleXfs>
  <cellXfs count="184">
    <xf numFmtId="0" fontId="0" fillId="2" borderId="0" xfId="0"/>
    <xf numFmtId="0" fontId="3" fillId="2" borderId="0" xfId="0" applyFont="1" applyAlignment="1">
      <alignment horizontal="left"/>
    </xf>
    <xf numFmtId="0" fontId="3" fillId="2" borderId="0" xfId="0" applyFont="1" applyAlignment="1">
      <alignment horizontal="center"/>
    </xf>
    <xf numFmtId="164" fontId="3" fillId="2" borderId="0" xfId="1" applyNumberFormat="1" applyFont="1" applyFill="1" applyBorder="1" applyAlignment="1">
      <alignment horizontal="center"/>
    </xf>
    <xf numFmtId="0" fontId="3" fillId="2" borderId="0" xfId="0" applyFont="1"/>
    <xf numFmtId="0" fontId="3" fillId="2" borderId="12" xfId="0" applyFont="1" applyBorder="1" applyAlignment="1">
      <alignment horizontal="center"/>
    </xf>
    <xf numFmtId="164" fontId="3" fillId="2" borderId="10" xfId="1" applyNumberFormat="1" applyFont="1" applyFill="1" applyBorder="1"/>
    <xf numFmtId="164" fontId="3" fillId="2" borderId="10" xfId="1" applyNumberFormat="1" applyFont="1" applyFill="1" applyBorder="1" applyAlignment="1">
      <alignment horizontal="center"/>
    </xf>
    <xf numFmtId="0" fontId="3" fillId="2" borderId="3" xfId="0" applyFont="1" applyBorder="1" applyAlignment="1">
      <alignment horizontal="center"/>
    </xf>
    <xf numFmtId="0" fontId="3" fillId="2" borderId="13" xfId="0" applyFont="1" applyBorder="1" applyAlignment="1">
      <alignment horizontal="center"/>
    </xf>
    <xf numFmtId="0" fontId="3" fillId="2" borderId="14" xfId="0" applyFont="1" applyBorder="1" applyAlignment="1">
      <alignment horizontal="center"/>
    </xf>
    <xf numFmtId="164" fontId="3" fillId="2" borderId="14" xfId="1" applyNumberFormat="1" applyFont="1" applyFill="1" applyBorder="1" applyAlignment="1">
      <alignment horizontal="center"/>
    </xf>
    <xf numFmtId="164" fontId="3" fillId="2" borderId="15" xfId="1" applyNumberFormat="1" applyFont="1" applyFill="1" applyBorder="1"/>
    <xf numFmtId="0" fontId="3" fillId="2" borderId="14" xfId="0" applyFont="1" applyBorder="1"/>
    <xf numFmtId="164" fontId="3" fillId="2" borderId="15" xfId="1" applyNumberFormat="1" applyFont="1" applyFill="1" applyBorder="1" applyAlignment="1">
      <alignment horizontal="center"/>
    </xf>
    <xf numFmtId="0" fontId="0" fillId="2" borderId="0" xfId="0" applyAlignment="1">
      <alignment horizontal="center"/>
    </xf>
    <xf numFmtId="0" fontId="0" fillId="2" borderId="5" xfId="0" applyBorder="1" applyAlignment="1">
      <alignment horizontal="center"/>
    </xf>
    <xf numFmtId="0" fontId="0" fillId="2" borderId="10" xfId="0" applyBorder="1" applyAlignment="1">
      <alignment horizontal="center"/>
    </xf>
    <xf numFmtId="0" fontId="0" fillId="2" borderId="16" xfId="0" applyBorder="1" applyAlignment="1">
      <alignment horizontal="center"/>
    </xf>
    <xf numFmtId="0" fontId="4" fillId="2" borderId="0" xfId="0" applyFont="1"/>
    <xf numFmtId="0" fontId="0" fillId="2" borderId="0" xfId="0" quotePrefix="1"/>
    <xf numFmtId="0" fontId="0" fillId="2" borderId="5" xfId="0" applyBorder="1"/>
    <xf numFmtId="0" fontId="0" fillId="2" borderId="5" xfId="0" applyBorder="1" applyAlignment="1">
      <alignment horizontal="left"/>
    </xf>
    <xf numFmtId="2" fontId="0" fillId="2" borderId="0" xfId="0" applyNumberFormat="1"/>
    <xf numFmtId="0" fontId="0" fillId="2" borderId="10" xfId="0" applyBorder="1"/>
    <xf numFmtId="2" fontId="0" fillId="2" borderId="10" xfId="0" applyNumberFormat="1" applyBorder="1"/>
    <xf numFmtId="0" fontId="4" fillId="2" borderId="10" xfId="0" applyFont="1" applyBorder="1"/>
    <xf numFmtId="0" fontId="0" fillId="2" borderId="10" xfId="0" applyBorder="1" applyAlignment="1">
      <alignment horizontal="left"/>
    </xf>
    <xf numFmtId="0" fontId="0" fillId="2" borderId="5" xfId="0" applyBorder="1" applyAlignment="1">
      <alignment horizontal="right"/>
    </xf>
    <xf numFmtId="0" fontId="0" fillId="2" borderId="0" xfId="0" applyAlignment="1">
      <alignment horizontal="right"/>
    </xf>
    <xf numFmtId="0" fontId="0" fillId="2" borderId="0" xfId="0" applyAlignment="1">
      <alignment horizontal="left"/>
    </xf>
    <xf numFmtId="0" fontId="0" fillId="2" borderId="10" xfId="0" applyBorder="1" applyAlignment="1">
      <alignment horizontal="right"/>
    </xf>
    <xf numFmtId="2" fontId="0" fillId="2" borderId="4" xfId="0" applyNumberFormat="1" applyBorder="1" applyAlignment="1">
      <alignment horizontal="center"/>
    </xf>
    <xf numFmtId="2" fontId="0" fillId="2" borderId="7" xfId="0" applyNumberFormat="1" applyBorder="1" applyAlignment="1">
      <alignment horizontal="center"/>
    </xf>
    <xf numFmtId="2" fontId="0" fillId="2" borderId="9" xfId="0" applyNumberFormat="1" applyBorder="1" applyAlignment="1">
      <alignment horizontal="center"/>
    </xf>
    <xf numFmtId="2" fontId="0" fillId="2" borderId="14" xfId="0" applyNumberFormat="1" applyBorder="1" applyAlignment="1">
      <alignment horizontal="center"/>
    </xf>
    <xf numFmtId="2" fontId="0" fillId="2" borderId="15" xfId="0" applyNumberFormat="1" applyBorder="1" applyAlignment="1">
      <alignment horizontal="center"/>
    </xf>
    <xf numFmtId="0" fontId="0" fillId="2" borderId="4" xfId="0" applyBorder="1" applyAlignment="1">
      <alignment horizontal="center"/>
    </xf>
    <xf numFmtId="2" fontId="0" fillId="2" borderId="3" xfId="0" applyNumberFormat="1" applyBorder="1" applyAlignment="1">
      <alignment horizontal="center"/>
    </xf>
    <xf numFmtId="0" fontId="0" fillId="2" borderId="6" xfId="0" applyBorder="1"/>
    <xf numFmtId="0" fontId="0" fillId="2" borderId="8" xfId="0" applyBorder="1"/>
    <xf numFmtId="2" fontId="0" fillId="2" borderId="17" xfId="0" applyNumberFormat="1" applyBorder="1" applyAlignment="1">
      <alignment horizontal="center"/>
    </xf>
    <xf numFmtId="0" fontId="9" fillId="2" borderId="0" xfId="0" applyFont="1"/>
    <xf numFmtId="0" fontId="8" fillId="6" borderId="15" xfId="2" applyBorder="1" applyAlignment="1">
      <alignment horizontal="center"/>
      <protection locked="0"/>
    </xf>
    <xf numFmtId="0" fontId="8" fillId="7" borderId="15" xfId="4" applyBorder="1" applyAlignment="1">
      <alignment horizontal="center"/>
    </xf>
    <xf numFmtId="164" fontId="8" fillId="7" borderId="15" xfId="4" applyNumberFormat="1" applyBorder="1" applyAlignment="1">
      <alignment horizontal="center"/>
    </xf>
    <xf numFmtId="166" fontId="8" fillId="7" borderId="15" xfId="4" applyNumberFormat="1" applyBorder="1" applyAlignment="1">
      <alignment horizontal="center"/>
    </xf>
    <xf numFmtId="165" fontId="8" fillId="7" borderId="3" xfId="4" applyNumberFormat="1" applyBorder="1" applyAlignment="1">
      <alignment horizontal="center"/>
    </xf>
    <xf numFmtId="0" fontId="8" fillId="7" borderId="3" xfId="4" applyBorder="1" applyAlignment="1">
      <alignment horizontal="center"/>
    </xf>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10" fillId="5" borderId="0" xfId="0" applyFont="1" applyFill="1"/>
    <xf numFmtId="0" fontId="0" fillId="5" borderId="0" xfId="0" applyFill="1"/>
    <xf numFmtId="0" fontId="0" fillId="5" borderId="22" xfId="0" applyFill="1" applyBorder="1"/>
    <xf numFmtId="165" fontId="0" fillId="5" borderId="22" xfId="0" applyNumberFormat="1" applyFill="1" applyBorder="1"/>
    <xf numFmtId="0" fontId="0" fillId="5" borderId="25" xfId="0" applyFill="1" applyBorder="1"/>
    <xf numFmtId="0" fontId="0" fillId="5" borderId="23" xfId="0" applyFill="1" applyBorder="1"/>
    <xf numFmtId="0" fontId="0" fillId="5" borderId="24" xfId="0" applyFill="1" applyBorder="1"/>
    <xf numFmtId="0" fontId="0" fillId="5" borderId="0" xfId="0" applyFill="1" applyAlignment="1">
      <alignment horizontal="right"/>
    </xf>
    <xf numFmtId="166" fontId="0" fillId="5" borderId="22" xfId="0" applyNumberFormat="1" applyFill="1" applyBorder="1"/>
    <xf numFmtId="164" fontId="0" fillId="5" borderId="22" xfId="1" applyNumberFormat="1" applyFont="1" applyFill="1" applyBorder="1"/>
    <xf numFmtId="0" fontId="8" fillId="6" borderId="28" xfId="2" applyBorder="1" applyAlignment="1">
      <alignment horizontal="center"/>
      <protection locked="0"/>
    </xf>
    <xf numFmtId="0" fontId="8" fillId="6" borderId="30" xfId="2" applyBorder="1" applyAlignment="1">
      <alignment horizontal="center"/>
      <protection locked="0"/>
    </xf>
    <xf numFmtId="10" fontId="8" fillId="6" borderId="30" xfId="2" applyNumberFormat="1" applyBorder="1" applyAlignment="1">
      <alignment horizontal="center"/>
      <protection locked="0"/>
    </xf>
    <xf numFmtId="166" fontId="8" fillId="7" borderId="28" xfId="4" applyNumberFormat="1" applyBorder="1" applyAlignment="1">
      <alignment horizontal="center"/>
    </xf>
    <xf numFmtId="10" fontId="8" fillId="7" borderId="28" xfId="4" applyNumberFormat="1" applyBorder="1" applyAlignment="1">
      <alignment horizontal="center"/>
    </xf>
    <xf numFmtId="166" fontId="8" fillId="7" borderId="30" xfId="4" applyNumberFormat="1" applyBorder="1" applyAlignment="1">
      <alignment horizontal="center"/>
    </xf>
    <xf numFmtId="10" fontId="8" fillId="7" borderId="30" xfId="4" applyNumberFormat="1" applyBorder="1" applyAlignment="1">
      <alignment horizontal="center"/>
    </xf>
    <xf numFmtId="0" fontId="8" fillId="7" borderId="28" xfId="4" applyBorder="1" applyAlignment="1">
      <alignment horizontal="center"/>
    </xf>
    <xf numFmtId="165" fontId="2" fillId="8" borderId="3" xfId="5" applyNumberFormat="1" applyBorder="1" applyAlignment="1">
      <alignment horizontal="center"/>
    </xf>
    <xf numFmtId="0" fontId="11" fillId="5" borderId="0" xfId="0" applyFont="1" applyFill="1" applyAlignment="1">
      <alignment horizontal="right"/>
    </xf>
    <xf numFmtId="0" fontId="11" fillId="4" borderId="29" xfId="0" applyFont="1" applyFill="1" applyBorder="1" applyAlignment="1">
      <alignment horizontal="right"/>
    </xf>
    <xf numFmtId="0" fontId="11" fillId="4" borderId="31" xfId="0" applyFont="1" applyFill="1" applyBorder="1" applyAlignment="1">
      <alignment horizontal="right"/>
    </xf>
    <xf numFmtId="0" fontId="11" fillId="4" borderId="9" xfId="0" applyFont="1" applyFill="1" applyBorder="1" applyAlignment="1">
      <alignment horizontal="right"/>
    </xf>
    <xf numFmtId="0" fontId="11" fillId="4" borderId="28" xfId="0" applyFont="1" applyFill="1" applyBorder="1" applyAlignment="1">
      <alignment horizontal="right"/>
    </xf>
    <xf numFmtId="0" fontId="11" fillId="4" borderId="30" xfId="0" applyFont="1" applyFill="1" applyBorder="1" applyAlignment="1">
      <alignment horizontal="right"/>
    </xf>
    <xf numFmtId="0" fontId="11" fillId="4" borderId="15" xfId="0" applyFont="1" applyFill="1" applyBorder="1" applyAlignment="1">
      <alignment horizontal="right"/>
    </xf>
    <xf numFmtId="0" fontId="11" fillId="4" borderId="17" xfId="0" applyFont="1" applyFill="1" applyBorder="1" applyAlignment="1">
      <alignment horizontal="right"/>
    </xf>
    <xf numFmtId="0" fontId="11" fillId="4" borderId="13" xfId="0" applyFont="1" applyFill="1" applyBorder="1" applyAlignment="1">
      <alignment horizontal="center"/>
    </xf>
    <xf numFmtId="0" fontId="11" fillId="4" borderId="4" xfId="0" applyFont="1" applyFill="1" applyBorder="1" applyAlignment="1">
      <alignment horizontal="right"/>
    </xf>
    <xf numFmtId="0" fontId="11" fillId="4" borderId="6" xfId="0" applyFont="1" applyFill="1" applyBorder="1" applyAlignment="1">
      <alignment horizontal="left"/>
    </xf>
    <xf numFmtId="0" fontId="11" fillId="4" borderId="7" xfId="0" applyFont="1" applyFill="1" applyBorder="1" applyAlignment="1">
      <alignment horizontal="right"/>
    </xf>
    <xf numFmtId="166" fontId="12" fillId="3" borderId="28" xfId="3" applyNumberFormat="1" applyBorder="1" applyAlignment="1">
      <alignment horizontal="center"/>
    </xf>
    <xf numFmtId="166" fontId="12" fillId="3" borderId="30" xfId="3" applyNumberFormat="1" applyBorder="1" applyAlignment="1">
      <alignment horizontal="center"/>
    </xf>
    <xf numFmtId="166" fontId="12" fillId="3" borderId="27" xfId="3" applyNumberFormat="1" applyBorder="1" applyAlignment="1">
      <alignment horizontal="center"/>
    </xf>
    <xf numFmtId="0" fontId="0" fillId="2" borderId="17" xfId="0" applyBorder="1" applyAlignment="1">
      <alignment horizontal="center"/>
    </xf>
    <xf numFmtId="0" fontId="7" fillId="2" borderId="0" xfId="0" applyFont="1"/>
    <xf numFmtId="0" fontId="0" fillId="2" borderId="3" xfId="0" applyBorder="1" applyAlignment="1">
      <alignment horizontal="center"/>
    </xf>
    <xf numFmtId="0" fontId="0" fillId="2" borderId="14" xfId="0" applyBorder="1" applyAlignment="1">
      <alignment horizontal="center" vertical="top"/>
    </xf>
    <xf numFmtId="0" fontId="0" fillId="2" borderId="7" xfId="0" applyBorder="1" applyAlignment="1">
      <alignment horizontal="center" vertical="top"/>
    </xf>
    <xf numFmtId="0" fontId="0" fillId="2" borderId="11" xfId="0" applyBorder="1"/>
    <xf numFmtId="0" fontId="0" fillId="2" borderId="15" xfId="0" applyBorder="1" applyAlignment="1">
      <alignment horizontal="center" vertical="top"/>
    </xf>
    <xf numFmtId="0" fontId="0" fillId="2" borderId="9" xfId="0" applyBorder="1" applyAlignment="1">
      <alignment horizontal="center" vertical="top"/>
    </xf>
    <xf numFmtId="0" fontId="10" fillId="2" borderId="0" xfId="0" applyFont="1" applyAlignment="1">
      <alignment vertical="center"/>
    </xf>
    <xf numFmtId="0" fontId="11" fillId="4" borderId="39" xfId="0" applyFont="1" applyFill="1" applyBorder="1" applyAlignment="1">
      <alignment horizontal="right"/>
    </xf>
    <xf numFmtId="0" fontId="8" fillId="6" borderId="27" xfId="2" applyBorder="1" applyAlignment="1">
      <alignment horizontal="center"/>
      <protection locked="0"/>
    </xf>
    <xf numFmtId="0" fontId="0" fillId="2" borderId="7" xfId="0" applyBorder="1"/>
    <xf numFmtId="0" fontId="0" fillId="2" borderId="14" xfId="0" applyBorder="1"/>
    <xf numFmtId="0" fontId="7" fillId="2" borderId="5" xfId="0" applyFont="1" applyBorder="1" applyAlignment="1">
      <alignment horizontal="left" wrapText="1"/>
    </xf>
    <xf numFmtId="0" fontId="0" fillId="2" borderId="4" xfId="0" applyBorder="1"/>
    <xf numFmtId="2" fontId="8" fillId="6" borderId="30" xfId="2" applyNumberFormat="1" applyBorder="1" applyAlignment="1">
      <alignment horizontal="center"/>
      <protection locked="0"/>
    </xf>
    <xf numFmtId="0" fontId="0" fillId="2" borderId="11" xfId="0" applyBorder="1" applyAlignment="1">
      <alignment horizontal="center"/>
    </xf>
    <xf numFmtId="0" fontId="0" fillId="2" borderId="8" xfId="0" applyBorder="1" applyAlignment="1">
      <alignment horizontal="center"/>
    </xf>
    <xf numFmtId="166" fontId="0" fillId="2" borderId="5" xfId="0" applyNumberFormat="1" applyBorder="1" applyAlignment="1">
      <alignment horizontal="left"/>
    </xf>
    <xf numFmtId="166" fontId="0" fillId="2" borderId="0" xfId="0" applyNumberFormat="1" applyAlignment="1">
      <alignment horizontal="left"/>
    </xf>
    <xf numFmtId="166" fontId="0" fillId="2" borderId="10" xfId="0" applyNumberFormat="1" applyBorder="1" applyAlignment="1">
      <alignment horizontal="left"/>
    </xf>
    <xf numFmtId="0" fontId="11" fillId="4" borderId="27" xfId="0" applyFont="1" applyFill="1" applyBorder="1" applyAlignment="1">
      <alignment horizontal="right"/>
    </xf>
    <xf numFmtId="10" fontId="8" fillId="6" borderId="27" xfId="2" applyNumberFormat="1" applyBorder="1" applyAlignment="1">
      <alignment horizontal="center"/>
      <protection locked="0"/>
    </xf>
    <xf numFmtId="10" fontId="8" fillId="6" borderId="15" xfId="2" applyNumberFormat="1" applyBorder="1" applyAlignment="1">
      <alignment horizontal="center"/>
      <protection locked="0"/>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166" fontId="8" fillId="7" borderId="29" xfId="4" applyNumberFormat="1" applyBorder="1" applyAlignment="1">
      <alignment horizontal="center"/>
    </xf>
    <xf numFmtId="166" fontId="8" fillId="7" borderId="34" xfId="4" applyNumberFormat="1" applyBorder="1" applyAlignment="1">
      <alignment horizontal="center"/>
    </xf>
    <xf numFmtId="0" fontId="2" fillId="8" borderId="17" xfId="5" applyBorder="1" applyAlignment="1">
      <alignment horizontal="center"/>
    </xf>
    <xf numFmtId="0" fontId="2" fillId="8" borderId="40" xfId="5" applyBorder="1" applyAlignment="1">
      <alignment horizontal="center"/>
    </xf>
    <xf numFmtId="166" fontId="12" fillId="3" borderId="33" xfId="3" applyNumberFormat="1" applyBorder="1" applyAlignment="1">
      <alignment horizontal="center"/>
    </xf>
    <xf numFmtId="166" fontId="12" fillId="3" borderId="32" xfId="3" applyNumberFormat="1" applyBorder="1" applyAlignment="1">
      <alignment horizontal="center"/>
    </xf>
    <xf numFmtId="166" fontId="8" fillId="7" borderId="31" xfId="4" applyNumberFormat="1" applyBorder="1" applyAlignment="1">
      <alignment horizontal="center"/>
    </xf>
    <xf numFmtId="166" fontId="8" fillId="7" borderId="35" xfId="4" applyNumberFormat="1" applyBorder="1" applyAlignment="1">
      <alignment horizontal="center"/>
    </xf>
    <xf numFmtId="0" fontId="8" fillId="7" borderId="9" xfId="4" applyBorder="1" applyAlignment="1">
      <alignment horizontal="center"/>
    </xf>
    <xf numFmtId="0" fontId="8" fillId="7" borderId="11" xfId="4" applyBorder="1" applyAlignment="1">
      <alignment horizontal="center"/>
    </xf>
    <xf numFmtId="166" fontId="12" fillId="3" borderId="36" xfId="3" applyNumberFormat="1" applyBorder="1" applyAlignment="1">
      <alignment horizontal="center"/>
    </xf>
    <xf numFmtId="166" fontId="12" fillId="3" borderId="26" xfId="3" applyNumberFormat="1" applyBorder="1" applyAlignment="1">
      <alignment horizontal="center"/>
    </xf>
    <xf numFmtId="0" fontId="11" fillId="4" borderId="28" xfId="0" applyFont="1" applyFill="1" applyBorder="1" applyAlignment="1">
      <alignment horizontal="right"/>
    </xf>
    <xf numFmtId="0" fontId="11" fillId="4" borderId="30" xfId="0" applyFont="1" applyFill="1" applyBorder="1" applyAlignment="1">
      <alignment horizontal="right"/>
    </xf>
    <xf numFmtId="0" fontId="8" fillId="6" borderId="28" xfId="2" applyBorder="1" applyAlignment="1">
      <alignment horizontal="center"/>
      <protection locked="0"/>
    </xf>
    <xf numFmtId="0" fontId="8" fillId="6" borderId="30" xfId="2" applyBorder="1" applyAlignment="1">
      <alignment horizontal="center"/>
      <protection locked="0"/>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1" xfId="0" applyFont="1" applyFill="1" applyBorder="1" applyAlignment="1">
      <alignment horizontal="center" vertical="center" wrapText="1"/>
    </xf>
    <xf numFmtId="166" fontId="12" fillId="3" borderId="37" xfId="3" applyNumberFormat="1" applyBorder="1" applyAlignment="1">
      <alignment horizontal="center"/>
    </xf>
    <xf numFmtId="166" fontId="12" fillId="3" borderId="38" xfId="3" applyNumberFormat="1" applyBorder="1" applyAlignment="1">
      <alignment horizontal="center"/>
    </xf>
    <xf numFmtId="0" fontId="0" fillId="2" borderId="6" xfId="0" applyBorder="1" applyAlignment="1">
      <alignment horizontal="center"/>
    </xf>
    <xf numFmtId="0" fontId="0" fillId="2" borderId="11" xfId="0" applyBorder="1" applyAlignment="1">
      <alignment horizontal="center"/>
    </xf>
    <xf numFmtId="0" fontId="0" fillId="2" borderId="17" xfId="0" applyBorder="1" applyAlignment="1">
      <alignment horizontal="center"/>
    </xf>
    <xf numFmtId="0" fontId="0" fillId="2" borderId="12" xfId="0" applyBorder="1" applyAlignment="1">
      <alignment horizontal="center"/>
    </xf>
    <xf numFmtId="0" fontId="7" fillId="2" borderId="0" xfId="0" applyFont="1" applyAlignment="1">
      <alignment horizontal="left" wrapText="1"/>
    </xf>
    <xf numFmtId="0" fontId="7" fillId="2" borderId="10" xfId="0" applyFont="1" applyBorder="1" applyAlignment="1">
      <alignment horizontal="left" wrapText="1"/>
    </xf>
    <xf numFmtId="0" fontId="0" fillId="2" borderId="6" xfId="0" applyBorder="1" applyAlignment="1">
      <alignment horizontal="left" wrapText="1"/>
    </xf>
    <xf numFmtId="0" fontId="0" fillId="2" borderId="8" xfId="0" applyBorder="1" applyAlignment="1">
      <alignment horizontal="left" wrapText="1"/>
    </xf>
    <xf numFmtId="0" fontId="0" fillId="2" borderId="8" xfId="0" applyBorder="1" applyAlignment="1">
      <alignment horizontal="left"/>
    </xf>
    <xf numFmtId="0" fontId="0" fillId="2" borderId="13" xfId="0" applyBorder="1" applyAlignment="1">
      <alignment horizontal="center" vertical="top"/>
    </xf>
    <xf numFmtId="0" fontId="0" fillId="2" borderId="14" xfId="0" applyBorder="1" applyAlignment="1">
      <alignment horizontal="center" vertical="top"/>
    </xf>
    <xf numFmtId="0" fontId="0" fillId="2" borderId="4" xfId="0" applyBorder="1" applyAlignment="1">
      <alignment horizontal="center" vertical="top"/>
    </xf>
    <xf numFmtId="0" fontId="0" fillId="2" borderId="7" xfId="0" applyBorder="1" applyAlignment="1">
      <alignment horizontal="center" vertical="top"/>
    </xf>
    <xf numFmtId="0" fontId="0" fillId="2" borderId="0" xfId="0" applyAlignment="1">
      <alignment horizontal="center"/>
    </xf>
    <xf numFmtId="0" fontId="0" fillId="2" borderId="0" xfId="0" applyAlignment="1">
      <alignment horizontal="center" vertical="center"/>
    </xf>
    <xf numFmtId="0" fontId="3" fillId="2" borderId="0" xfId="0" applyFont="1" applyAlignment="1">
      <alignment horizontal="center" vertical="center"/>
    </xf>
    <xf numFmtId="0" fontId="0" fillId="2" borderId="0" xfId="0" applyAlignment="1">
      <alignment horizontal="center" wrapText="1"/>
    </xf>
    <xf numFmtId="0" fontId="0" fillId="2" borderId="10" xfId="0" applyBorder="1" applyAlignment="1">
      <alignment horizontal="center"/>
    </xf>
    <xf numFmtId="0" fontId="7" fillId="2" borderId="0" xfId="0" applyFont="1" applyAlignment="1">
      <alignment horizontal="left" vertical="center" wrapText="1"/>
    </xf>
    <xf numFmtId="0" fontId="7" fillId="2" borderId="10" xfId="0" applyFont="1" applyBorder="1" applyAlignment="1">
      <alignment horizontal="left" vertical="center" wrapText="1"/>
    </xf>
    <xf numFmtId="0" fontId="3" fillId="2" borderId="12" xfId="0" applyFont="1" applyBorder="1" applyAlignment="1">
      <alignment horizontal="center"/>
    </xf>
    <xf numFmtId="0" fontId="3" fillId="2" borderId="12" xfId="0" applyFont="1" applyBorder="1" applyAlignment="1">
      <alignment horizontal="left"/>
    </xf>
    <xf numFmtId="0" fontId="3" fillId="2" borderId="10" xfId="0" applyFont="1" applyBorder="1" applyAlignment="1">
      <alignment horizontal="center"/>
    </xf>
    <xf numFmtId="0" fontId="3" fillId="2" borderId="0" xfId="0" applyFont="1" applyAlignment="1">
      <alignment horizontal="left" wrapText="1"/>
    </xf>
    <xf numFmtId="0" fontId="3" fillId="2" borderId="0" xfId="0" applyFont="1" applyAlignment="1">
      <alignment horizontal="left"/>
    </xf>
    <xf numFmtId="0" fontId="3" fillId="2" borderId="10" xfId="0" applyFont="1" applyBorder="1" applyAlignment="1">
      <alignment horizontal="left"/>
    </xf>
    <xf numFmtId="0" fontId="0" fillId="2" borderId="7" xfId="0" applyBorder="1" applyAlignment="1">
      <alignment horizontal="center" wrapText="1"/>
    </xf>
    <xf numFmtId="0" fontId="0" fillId="2" borderId="9" xfId="0" applyBorder="1" applyAlignment="1">
      <alignment horizontal="center" wrapText="1"/>
    </xf>
    <xf numFmtId="0" fontId="0" fillId="2" borderId="4" xfId="0" applyBorder="1" applyAlignment="1">
      <alignment horizontal="center" wrapText="1"/>
    </xf>
    <xf numFmtId="0" fontId="0" fillId="2" borderId="0" xfId="0" applyAlignment="1">
      <alignment horizontal="left" wrapText="1"/>
    </xf>
    <xf numFmtId="0" fontId="0" fillId="2" borderId="13" xfId="0" applyBorder="1" applyAlignment="1">
      <alignment horizontal="center" wrapText="1"/>
    </xf>
    <xf numFmtId="0" fontId="0" fillId="2" borderId="14" xfId="0" applyBorder="1" applyAlignment="1">
      <alignment horizontal="center" wrapText="1"/>
    </xf>
    <xf numFmtId="0" fontId="0" fillId="2" borderId="15" xfId="0" applyBorder="1" applyAlignment="1">
      <alignment horizontal="center" wrapText="1"/>
    </xf>
    <xf numFmtId="0" fontId="0" fillId="2" borderId="7" xfId="0" applyBorder="1" applyAlignment="1">
      <alignment horizontal="center"/>
    </xf>
    <xf numFmtId="0" fontId="0" fillId="2" borderId="9" xfId="0" applyBorder="1" applyAlignment="1">
      <alignment horizontal="center"/>
    </xf>
    <xf numFmtId="0" fontId="0" fillId="2" borderId="8" xfId="0" applyBorder="1" applyAlignment="1">
      <alignment horizontal="center" wrapText="1"/>
    </xf>
    <xf numFmtId="0" fontId="0" fillId="2" borderId="8" xfId="0" applyBorder="1" applyAlignment="1">
      <alignment horizontal="center"/>
    </xf>
    <xf numFmtId="0" fontId="0" fillId="2" borderId="5" xfId="0" applyBorder="1" applyAlignment="1">
      <alignment horizontal="center" wrapText="1"/>
    </xf>
    <xf numFmtId="0" fontId="0" fillId="2" borderId="10" xfId="0" applyBorder="1" applyAlignment="1">
      <alignment horizontal="center" wrapText="1"/>
    </xf>
    <xf numFmtId="0" fontId="7" fillId="2" borderId="0" xfId="0" applyFont="1" applyAlignment="1">
      <alignment horizontal="left"/>
    </xf>
    <xf numFmtId="0" fontId="7" fillId="2" borderId="10" xfId="0" applyFont="1" applyBorder="1" applyAlignment="1">
      <alignment horizontal="left"/>
    </xf>
    <xf numFmtId="0" fontId="7" fillId="2" borderId="0" xfId="0" applyFont="1" applyAlignment="1">
      <alignment horizontal="center" wrapText="1"/>
    </xf>
    <xf numFmtId="0" fontId="7" fillId="2" borderId="10" xfId="0" applyFont="1" applyBorder="1" applyAlignment="1">
      <alignment horizontal="center" wrapText="1"/>
    </xf>
    <xf numFmtId="0" fontId="0" fillId="2" borderId="5" xfId="0" applyBorder="1" applyAlignment="1">
      <alignment horizontal="center"/>
    </xf>
    <xf numFmtId="0" fontId="7" fillId="2" borderId="0" xfId="0" applyFont="1" applyAlignment="1">
      <alignment horizontal="center"/>
    </xf>
    <xf numFmtId="0" fontId="7" fillId="2" borderId="10" xfId="0" applyFont="1" applyBorder="1" applyAlignment="1">
      <alignment horizontal="center"/>
    </xf>
  </cellXfs>
  <cellStyles count="6">
    <cellStyle name="Calculation" xfId="4" builtinId="22" customBuiltin="1"/>
    <cellStyle name="Check Cell" xfId="5" builtinId="23" customBuiltin="1"/>
    <cellStyle name="Input" xfId="2" builtinId="20" customBuiltin="1"/>
    <cellStyle name="Normal" xfId="0" builtinId="0" customBuiltin="1"/>
    <cellStyle name="Output" xfId="3" builtinId="21" customBuiltin="1"/>
    <cellStyle name="Percent" xfId="1" builtinId="5"/>
  </cellStyles>
  <dxfs count="3">
    <dxf>
      <fill>
        <patternFill>
          <bgColor theme="0" tint="-0.14996795556505021"/>
        </patternFill>
      </fill>
      <border>
        <left/>
        <right/>
        <bottom/>
        <vertical/>
        <horizontal/>
      </border>
    </dxf>
    <dxf>
      <font>
        <color theme="0"/>
      </font>
      <fill>
        <patternFill>
          <bgColor theme="0"/>
        </patternFill>
      </fill>
      <border>
        <top style="thin">
          <color auto="1"/>
        </top>
        <vertical/>
        <horizontal/>
      </border>
    </dxf>
    <dxf>
      <font>
        <color theme="0"/>
      </font>
      <fill>
        <patternFill>
          <bgColor theme="0"/>
        </patternFill>
      </fill>
      <border>
        <top style="thin">
          <color auto="1"/>
        </top>
        <vertical/>
        <horizontal/>
      </border>
    </dxf>
  </dxfs>
  <tableStyles count="0" defaultTableStyle="TableStyleMedium2" defaultPivotStyle="PivotStyleLight16"/>
  <colors>
    <mruColors>
      <color rgb="FF008922"/>
      <color rgb="FF00C822"/>
      <color rgb="FFF7F7FA"/>
      <color rgb="FF222222"/>
      <color rgb="FFE3F4EF"/>
      <color rgb="FF555555"/>
      <color rgb="FFFF7B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1E55-D57A-47AF-B6D0-CA7C3FD6D92A}">
  <dimension ref="B1:T56"/>
  <sheetViews>
    <sheetView tabSelected="1" zoomScaleNormal="100" workbookViewId="0">
      <selection activeCell="M13" sqref="M13"/>
    </sheetView>
  </sheetViews>
  <sheetFormatPr defaultRowHeight="15" customHeight="1" x14ac:dyDescent="0.2"/>
  <cols>
    <col min="1" max="1" width="2.5" customWidth="1"/>
    <col min="2" max="2" width="1.25" customWidth="1"/>
    <col min="3" max="3" width="41.375" bestFit="1" customWidth="1"/>
    <col min="4" max="5" width="17" customWidth="1"/>
    <col min="6" max="6" width="1.25" customWidth="1"/>
    <col min="7" max="7" width="2.5" customWidth="1"/>
    <col min="8" max="8" width="1.25" customWidth="1"/>
    <col min="9" max="9" width="51.5" bestFit="1" customWidth="1"/>
    <col min="10" max="10" width="16.625" bestFit="1" customWidth="1"/>
    <col min="11" max="11" width="1.25" customWidth="1"/>
    <col min="12" max="12" width="2.5" customWidth="1"/>
    <col min="13" max="13" width="1.25" customWidth="1"/>
    <col min="14" max="14" width="27.75" bestFit="1" customWidth="1"/>
    <col min="15" max="15" width="11.75" bestFit="1" customWidth="1"/>
    <col min="16" max="16" width="8.25" bestFit="1" customWidth="1"/>
    <col min="17" max="17" width="4" bestFit="1" customWidth="1"/>
    <col min="18" max="18" width="15.625" bestFit="1" customWidth="1"/>
    <col min="19" max="19" width="11.875" customWidth="1"/>
    <col min="20" max="20" width="1.25" customWidth="1"/>
    <col min="21" max="21" width="2.5" customWidth="1"/>
  </cols>
  <sheetData>
    <row r="1" spans="3:3" ht="15" customHeight="1" x14ac:dyDescent="0.2">
      <c r="C1" s="95" t="s">
        <v>0</v>
      </c>
    </row>
    <row r="2" spans="3:3" ht="15" customHeight="1" x14ac:dyDescent="0.2">
      <c r="C2" t="s">
        <v>1</v>
      </c>
    </row>
    <row r="3" spans="3:3" ht="15" customHeight="1" x14ac:dyDescent="0.2">
      <c r="C3" t="s">
        <v>2</v>
      </c>
    </row>
    <row r="5" spans="3:3" ht="15" customHeight="1" x14ac:dyDescent="0.2">
      <c r="C5" t="s">
        <v>3</v>
      </c>
    </row>
    <row r="6" spans="3:3" ht="15" customHeight="1" x14ac:dyDescent="0.2">
      <c r="C6" t="s">
        <v>4</v>
      </c>
    </row>
    <row r="7" spans="3:3" ht="15" customHeight="1" x14ac:dyDescent="0.2">
      <c r="C7" t="s">
        <v>5</v>
      </c>
    </row>
    <row r="8" spans="3:3" ht="15" customHeight="1" x14ac:dyDescent="0.2">
      <c r="C8" t="s">
        <v>6</v>
      </c>
    </row>
    <row r="9" spans="3:3" ht="15" customHeight="1" x14ac:dyDescent="0.2">
      <c r="C9" t="s">
        <v>7</v>
      </c>
    </row>
    <row r="10" spans="3:3" ht="15" customHeight="1" x14ac:dyDescent="0.2">
      <c r="C10" t="s">
        <v>8</v>
      </c>
    </row>
    <row r="11" spans="3:3" ht="15" customHeight="1" x14ac:dyDescent="0.2">
      <c r="C11" t="s">
        <v>9</v>
      </c>
    </row>
    <row r="12" spans="3:3" ht="15" customHeight="1" x14ac:dyDescent="0.2">
      <c r="C12" t="s">
        <v>10</v>
      </c>
    </row>
    <row r="13" spans="3:3" ht="15" customHeight="1" x14ac:dyDescent="0.2">
      <c r="C13" t="s">
        <v>11</v>
      </c>
    </row>
    <row r="14" spans="3:3" ht="15" customHeight="1" x14ac:dyDescent="0.2">
      <c r="C14" t="s">
        <v>12</v>
      </c>
    </row>
    <row r="15" spans="3:3" ht="15" customHeight="1" x14ac:dyDescent="0.2">
      <c r="C15" t="s">
        <v>13</v>
      </c>
    </row>
    <row r="17" spans="2:20" ht="15" customHeight="1" x14ac:dyDescent="0.2">
      <c r="C17" t="s">
        <v>14</v>
      </c>
    </row>
    <row r="19" spans="2:20" ht="15" customHeight="1" x14ac:dyDescent="0.2">
      <c r="C19" t="s">
        <v>15</v>
      </c>
    </row>
    <row r="21" spans="2:20" ht="15" customHeight="1" x14ac:dyDescent="0.2">
      <c r="C21" t="s">
        <v>16</v>
      </c>
    </row>
    <row r="23" spans="2:20" ht="15" customHeight="1" x14ac:dyDescent="0.2">
      <c r="C23" t="s">
        <v>17</v>
      </c>
    </row>
    <row r="25" spans="2:20" ht="18" customHeight="1" thickBot="1" x14ac:dyDescent="0.3">
      <c r="B25" s="42" t="s">
        <v>18</v>
      </c>
      <c r="H25" s="42" t="s">
        <v>19</v>
      </c>
      <c r="I25" s="42"/>
      <c r="M25" s="42" t="s">
        <v>20</v>
      </c>
    </row>
    <row r="26" spans="2:20" ht="7.5" customHeight="1" thickTop="1" x14ac:dyDescent="0.2">
      <c r="B26" s="49"/>
      <c r="C26" s="50"/>
      <c r="D26" s="50"/>
      <c r="E26" s="50"/>
      <c r="F26" s="51"/>
      <c r="H26" s="49"/>
      <c r="I26" s="50"/>
      <c r="J26" s="50"/>
      <c r="K26" s="51"/>
      <c r="M26" s="49"/>
      <c r="N26" s="50"/>
      <c r="O26" s="50"/>
      <c r="P26" s="50"/>
      <c r="Q26" s="50"/>
      <c r="R26" s="50"/>
      <c r="S26" s="50"/>
      <c r="T26" s="51"/>
    </row>
    <row r="27" spans="2:20" ht="18" customHeight="1" thickBot="1" x14ac:dyDescent="0.3">
      <c r="B27" s="52"/>
      <c r="C27" s="53" t="s">
        <v>21</v>
      </c>
      <c r="D27" s="54"/>
      <c r="E27" s="54"/>
      <c r="F27" s="55"/>
      <c r="H27" s="52"/>
      <c r="I27" s="53" t="s">
        <v>22</v>
      </c>
      <c r="J27" s="54"/>
      <c r="K27" s="55"/>
      <c r="M27" s="52"/>
      <c r="N27" s="53" t="s">
        <v>23</v>
      </c>
      <c r="O27" s="54"/>
      <c r="P27" s="54"/>
      <c r="Q27" s="54"/>
      <c r="R27" s="54"/>
      <c r="S27" s="54"/>
      <c r="T27" s="55"/>
    </row>
    <row r="28" spans="2:20" ht="18" customHeight="1" x14ac:dyDescent="0.2">
      <c r="B28" s="52"/>
      <c r="C28" s="73" t="s">
        <v>24</v>
      </c>
      <c r="D28" s="63">
        <v>30</v>
      </c>
      <c r="E28" s="54"/>
      <c r="F28" s="55"/>
      <c r="H28" s="52"/>
      <c r="I28" s="73" t="s">
        <v>25</v>
      </c>
      <c r="J28" s="70">
        <f>IF(
    AND(D29 &lt; 'ACI211.1-91 Table A1.5.3.3'!B8, D29 &gt; 'ACI211.1-91 Table A1.5.3.3'!D7),
    'ACI211.1-91 Table A1.5.3.3'!B8,
    IF(
        AND(D29 &lt; 'ACI211.1-91 Table A1.5.3.3'!B9, D29 &gt; 'ACI211.1-91 Table A1.5.3.3'!D8),
        'ACI211.1-91 Table A1.5.3.3'!B9,
        D29
    )
)</f>
        <v>100</v>
      </c>
      <c r="K28" s="55"/>
      <c r="M28" s="52"/>
      <c r="N28" s="54"/>
      <c r="O28" s="111" t="s">
        <v>26</v>
      </c>
      <c r="P28" s="130" t="s">
        <v>27</v>
      </c>
      <c r="Q28" s="131"/>
      <c r="R28" s="111" t="s">
        <v>28</v>
      </c>
      <c r="S28" s="111" t="s">
        <v>29</v>
      </c>
      <c r="T28" s="55"/>
    </row>
    <row r="29" spans="2:20" ht="18" customHeight="1" thickBot="1" x14ac:dyDescent="0.25">
      <c r="B29" s="52"/>
      <c r="C29" s="74" t="s">
        <v>30</v>
      </c>
      <c r="D29" s="64">
        <v>100</v>
      </c>
      <c r="E29" s="54"/>
      <c r="F29" s="55"/>
      <c r="H29" s="52"/>
      <c r="I29" s="75" t="s">
        <v>31</v>
      </c>
      <c r="J29" s="44">
        <f>IF(
    D33 &gt; 'ACI211.1-91 Table A1.5.3.3'!E5,
    _xlfn.MAXIFS(
        IF(J28 &gt; 'ACI211.1-91 Table A1.5.3.3'!D8, 'ACI211.1-91 Table A1.5.3.3'!E5:K5, 'ACI211.1-91 Table A1.5.3.3'!E5:L5),
        IF(J28 &gt; 'ACI211.1-91 Table A1.5.3.3'!D8, 'ACI211.1-91 Table A1.5.3.3'!E5:K5, 'ACI211.1-91 Table A1.5.3.3'!E5:L5),
        "&lt;=" &amp; D33
    ),
    'ACI211.1-91 Table A1.5.3.3'!E5
)</f>
        <v>25</v>
      </c>
      <c r="K29" s="55"/>
      <c r="M29" s="52"/>
      <c r="N29" s="54"/>
      <c r="O29" s="112"/>
      <c r="P29" s="132"/>
      <c r="Q29" s="133"/>
      <c r="R29" s="112"/>
      <c r="S29" s="112"/>
      <c r="T29" s="55"/>
    </row>
    <row r="30" spans="2:20" ht="18" customHeight="1" thickBot="1" x14ac:dyDescent="0.25">
      <c r="B30" s="52"/>
      <c r="C30" s="75" t="s">
        <v>32</v>
      </c>
      <c r="D30" s="43">
        <v>9</v>
      </c>
      <c r="E30" s="54"/>
      <c r="F30" s="55"/>
      <c r="H30" s="52"/>
      <c r="I30" s="54"/>
      <c r="J30" s="54"/>
      <c r="K30" s="55"/>
      <c r="M30" s="52"/>
      <c r="N30" s="54"/>
      <c r="O30" s="113"/>
      <c r="P30" s="134"/>
      <c r="Q30" s="135"/>
      <c r="R30" s="113"/>
      <c r="S30" s="113"/>
      <c r="T30" s="55"/>
    </row>
    <row r="31" spans="2:20" ht="18" customHeight="1" thickBot="1" x14ac:dyDescent="0.3">
      <c r="B31" s="52"/>
      <c r="C31" s="60"/>
      <c r="D31" s="54"/>
      <c r="E31" s="54"/>
      <c r="F31" s="55"/>
      <c r="H31" s="52"/>
      <c r="I31" s="53" t="s">
        <v>33</v>
      </c>
      <c r="J31" s="54"/>
      <c r="K31" s="55"/>
      <c r="M31" s="52"/>
      <c r="N31" s="76" t="s">
        <v>34</v>
      </c>
      <c r="O31" s="66">
        <f ca="1">J32/J41</f>
        <v>438.95663369324757</v>
      </c>
      <c r="P31" s="114">
        <f>D36</f>
        <v>3150</v>
      </c>
      <c r="Q31" s="115"/>
      <c r="R31" s="66">
        <f ca="1">O31</f>
        <v>438.95663369324757</v>
      </c>
      <c r="S31" s="67">
        <f ca="1">R31/P31</f>
        <v>0.13935131228357064</v>
      </c>
      <c r="T31" s="55"/>
    </row>
    <row r="32" spans="2:20" ht="18" customHeight="1" thickBot="1" x14ac:dyDescent="0.3">
      <c r="B32" s="52"/>
      <c r="C32" s="53" t="s">
        <v>35</v>
      </c>
      <c r="D32" s="54"/>
      <c r="E32" s="54"/>
      <c r="F32" s="55"/>
      <c r="H32" s="52"/>
      <c r="I32" s="73" t="s">
        <v>36</v>
      </c>
      <c r="J32" s="70" cm="1">
        <f t="array" ref="J32">INDEX(
    IF(
        D45,
        'ACI211.1-91 Table A1.5.3.3'!E14:L16,
        'ACI211.1-91 Table A1.5.3.3'!E7:L9
    ),
    MATCH(
        1,
        (J28 &gt;= 'ACI211.1-91 Table A1.5.3.3'!B7:B9) * (J28 &lt;= 'ACI211.1-91 Table A1.5.3.3'!D7:D9),
        0
    ),
    MATCH(
        J29,
        'ACI211.1-91 Table A1.5.3.3'!E5:L5,
        0
    )
) - IF(
    D37,
    0,
    IF(
        D45,
        'ACI211.1-91 Table A1.5.3.3'!N14,
        'ACI211.1-91 Table A1.5.3.3'!N7
    )
)</f>
        <v>175</v>
      </c>
      <c r="K32" s="55"/>
      <c r="M32" s="52"/>
      <c r="N32" s="77" t="s">
        <v>37</v>
      </c>
      <c r="O32" s="68">
        <f>J32</f>
        <v>175</v>
      </c>
      <c r="P32" s="120">
        <v>1000</v>
      </c>
      <c r="Q32" s="121"/>
      <c r="R32" s="68">
        <f ca="1">O32-O33*(D42-D41)-O34*(E42-E41)</f>
        <v>131.37805839210483</v>
      </c>
      <c r="S32" s="69">
        <f ca="1">R32/P32</f>
        <v>0.13137805839210484</v>
      </c>
      <c r="T32" s="55"/>
    </row>
    <row r="33" spans="2:20" ht="18" customHeight="1" thickBot="1" x14ac:dyDescent="0.25">
      <c r="B33" s="52"/>
      <c r="C33" s="73" t="s">
        <v>38</v>
      </c>
      <c r="D33" s="63">
        <v>25</v>
      </c>
      <c r="E33" s="54"/>
      <c r="F33" s="55"/>
      <c r="H33" s="52"/>
      <c r="I33" s="75" t="s">
        <v>39</v>
      </c>
      <c r="J33" s="45">
        <f>IF(
    D45,
    INDEX(
        'ACI211.1-91 Table A1.5.3.3'!E20:L22,
        MATCH('Mix Design Calculator'!D47, 'ACI211.1-91 Table A1.5.3.3'!B20:B22, 0),
        MATCH('Mix Design Calculator'!J29, 'ACI211.1-91 Table A1.5.3.3'!E5:L5, 0)
    ),
    INDEX(
        'ACI211.1-91 Table A1.5.3.3'!E11:L11,
        MATCH('Mix Design Calculator'!J29, 'ACI211.1-91 Table A1.5.3.3'!E5:L5, 0)
    )
)</f>
        <v>0.06</v>
      </c>
      <c r="K33" s="55"/>
      <c r="M33" s="52"/>
      <c r="N33" s="77" t="s">
        <v>40</v>
      </c>
      <c r="O33" s="68">
        <f ca="1">J44*D34</f>
        <v>1072</v>
      </c>
      <c r="P33" s="120">
        <f>D40*P32</f>
        <v>2680</v>
      </c>
      <c r="Q33" s="121"/>
      <c r="R33" s="68">
        <f ca="1">O33*(1+D42)</f>
        <v>1093.44</v>
      </c>
      <c r="S33" s="69">
        <f ca="1">(R33-O33)/P32+O33/P33*(1+D42)</f>
        <v>0.4294400000000001</v>
      </c>
      <c r="T33" s="55"/>
    </row>
    <row r="34" spans="2:20" ht="18" customHeight="1" x14ac:dyDescent="0.2">
      <c r="B34" s="52"/>
      <c r="C34" s="74" t="s">
        <v>41</v>
      </c>
      <c r="D34" s="64">
        <v>1600</v>
      </c>
      <c r="E34" s="54"/>
      <c r="F34" s="55"/>
      <c r="H34" s="52"/>
      <c r="I34" s="54"/>
      <c r="J34" s="54"/>
      <c r="K34" s="62"/>
      <c r="M34" s="52"/>
      <c r="N34" s="77" t="s">
        <v>42</v>
      </c>
      <c r="O34" s="68">
        <f ca="1">(1-O31/P31-O32/P32-O33*(D41/P32+(1+D42)/P33)-S35)/(E41/P32+(1+E42)/P34)</f>
        <v>519.65927562066372</v>
      </c>
      <c r="P34" s="120">
        <f>E40*P32</f>
        <v>2640</v>
      </c>
      <c r="Q34" s="121"/>
      <c r="R34" s="68">
        <f ca="1">O34*(1+E42)</f>
        <v>550.83883215790354</v>
      </c>
      <c r="S34" s="69">
        <f ca="1">(R34-O34)/P32+O34/P34*(1+E42)</f>
        <v>0.23983062932432453</v>
      </c>
      <c r="T34" s="55"/>
    </row>
    <row r="35" spans="2:20" ht="18" customHeight="1" thickBot="1" x14ac:dyDescent="0.3">
      <c r="B35" s="52"/>
      <c r="C35" s="74" t="s">
        <v>43</v>
      </c>
      <c r="D35" s="64">
        <v>2.8</v>
      </c>
      <c r="E35" s="54"/>
      <c r="F35" s="55"/>
      <c r="H35" s="52"/>
      <c r="I35" s="53" t="s">
        <v>44</v>
      </c>
      <c r="J35" s="54"/>
      <c r="K35" s="55"/>
      <c r="M35" s="52"/>
      <c r="N35" s="78" t="s">
        <v>45</v>
      </c>
      <c r="O35" s="44" t="s">
        <v>46</v>
      </c>
      <c r="P35" s="122" t="s">
        <v>46</v>
      </c>
      <c r="Q35" s="123"/>
      <c r="R35" s="44" t="s">
        <v>46</v>
      </c>
      <c r="S35" s="45">
        <f>J33</f>
        <v>0.06</v>
      </c>
      <c r="T35" s="55"/>
    </row>
    <row r="36" spans="2:20" ht="18" customHeight="1" thickBot="1" x14ac:dyDescent="0.3">
      <c r="B36" s="52"/>
      <c r="C36" s="74" t="s">
        <v>47</v>
      </c>
      <c r="D36" s="102">
        <v>3150</v>
      </c>
      <c r="E36" s="54"/>
      <c r="F36" s="55"/>
      <c r="H36" s="52"/>
      <c r="I36" s="73" t="s">
        <v>48</v>
      </c>
      <c r="J36" s="66">
        <f>_xlfn.IFNA(
    D52 * IF(
        D53 &lt; 'ASTMC94⁄C94M X1.1.1'!B5,
        NA(),
        IF(
            'Mix Design Calculator'!D53 &gt;= 'ASTMC94⁄C94M X1.1.1'!B6,
            'ASTMC94⁄C94M X1.1.1'!C6,
            _xlfn.FORECAST.LINEAR(
                'Mix Design Calculator'!D53,
                'ASTMC94⁄C94M X1.1.1'!C5:C6,
                'ASTMC94⁄C94M X1.1.1'!B5:B6
            )
        )
    ),
    "Not enough samples"
)</f>
        <v>3.1920000000000002</v>
      </c>
      <c r="K36" s="61"/>
      <c r="M36" s="52"/>
      <c r="N36" s="54"/>
      <c r="O36" s="54"/>
      <c r="P36" s="54"/>
      <c r="Q36" s="54"/>
      <c r="R36" s="79" t="s">
        <v>49</v>
      </c>
      <c r="S36" s="71">
        <f ca="1">SUM(S31:S35)</f>
        <v>1</v>
      </c>
      <c r="T36" s="55"/>
    </row>
    <row r="37" spans="2:20" ht="18" customHeight="1" thickBot="1" x14ac:dyDescent="0.25">
      <c r="B37" s="52"/>
      <c r="C37" s="96" t="s">
        <v>50</v>
      </c>
      <c r="D37" s="97" t="b">
        <v>1</v>
      </c>
      <c r="E37" s="54"/>
      <c r="F37" s="55"/>
      <c r="H37" s="52"/>
      <c r="I37" s="74" t="s">
        <v>51</v>
      </c>
      <c r="J37" s="68">
        <f>IF(
    ISNUMBER(J36),
    IF(
        D28 &lt; 'ASTMC94⁄C94M Table X1.1'!D5,
        MAX(
            'ASTMC94⁄C94M Table X1.1'!F6 * 'Mix Design Calculator'!D28 + 'ASTMC94⁄C94M Table X1.1'!H6 * 'Mix Design Calculator'!J36,
            'ASTMC94⁄C94M Table X1.1'!F7 * 'Mix Design Calculator'!D28 + 'ASTMC94⁄C94M Table X1.1'!H7 * 'Mix Design Calculator'!J36 + 'ASTMC94⁄C94M Table X1.1'!J7
        ),
        MAX(
            'ASTMC94⁄C94M Table X1.1'!F9 * 'Mix Design Calculator'!D28 + 'ASTMC94⁄C94M Table X1.1'!H9 * 'Mix Design Calculator'!J36,
            'ASTMC94⁄C94M Table X1.1'!F10 * 'Mix Design Calculator'!D28 + 'ASTMC94⁄C94M Table X1.1'!H10 * 'Mix Design Calculator'!J36
        )
    ),
    IF(
        'Mix Design Calculator'!D28 &lt; 'ASTMC94⁄C94M Table X1.2'!D5,
        'ASTMC94⁄C94M Table X1.2'!E5 * 'Mix Design Calculator'!D28 + 'ASTMC94⁄C94M Table X1.2'!G5,
        IF(
            'Mix Design Calculator'!D28 &lt; 'ASTMC94⁄C94M Table X1.2'!D6,
            'ASTMC94⁄C94M Table X1.2'!E6 * 'Mix Design Calculator'!D28 + 'ASTMC94⁄C94M Table X1.2'!G6,
            'ASTMC94⁄C94M Table X1.2'!E7 * 'Mix Design Calculator'!D28 + 'ASTMC94⁄C94M Table X1.2'!G7
        )
    )
)</f>
        <v>34.277279999999998</v>
      </c>
      <c r="K37" s="55"/>
      <c r="M37" s="52"/>
      <c r="N37" s="54"/>
      <c r="O37" s="54"/>
      <c r="P37" s="54"/>
      <c r="Q37" s="54"/>
      <c r="R37" s="54"/>
      <c r="S37" s="54"/>
      <c r="T37" s="55"/>
    </row>
    <row r="38" spans="2:20" ht="18" customHeight="1" thickBot="1" x14ac:dyDescent="0.3">
      <c r="B38" s="52"/>
      <c r="C38" s="54"/>
      <c r="D38" s="54"/>
      <c r="E38" s="54"/>
      <c r="F38" s="55"/>
      <c r="H38" s="52"/>
      <c r="I38" s="75" t="s">
        <v>52</v>
      </c>
      <c r="J38" s="46">
        <f>IF(
    'Mix Design Calculator'!J37 &lt; 'ACI211.1-91 Table A1.5.3.4(a)'!B12,
    'ACI211.1-91 Table A1.5.3.4(a)'!B12,
    IF(
        'Mix Design Calculator'!J37 &gt; IF(D45, 'ACI211.1-91 Table A1.5.3.4(a)'!B9, 'ACI211.1-91 Table A1.5.3.4(a)'!B8),
        IF(D45, 'ACI211.1-91 Table A1.5.3.4(a)'!B9, 'ACI211.1-91 Table A1.5.3.4(a)'!B8),
        'Mix Design Calculator'!J37
    )
)</f>
        <v>34.277279999999998</v>
      </c>
      <c r="K38" s="61"/>
      <c r="M38" s="52"/>
      <c r="N38" s="53" t="s">
        <v>53</v>
      </c>
      <c r="O38" s="54"/>
      <c r="P38" s="54"/>
      <c r="Q38" s="54"/>
      <c r="R38" s="54"/>
      <c r="S38" s="54"/>
      <c r="T38" s="55"/>
    </row>
    <row r="39" spans="2:20" ht="18" thickBot="1" x14ac:dyDescent="0.3">
      <c r="B39" s="52"/>
      <c r="C39" s="54"/>
      <c r="D39" s="80" t="s">
        <v>40</v>
      </c>
      <c r="E39" s="80" t="s">
        <v>42</v>
      </c>
      <c r="F39" s="55"/>
      <c r="H39" s="52"/>
      <c r="I39" s="116" t="str">
        <f>IF(J37&lt;J38,"Design strength is too low",IF(J37&gt;J38,"Design strength is too high",""))</f>
        <v/>
      </c>
      <c r="J39" s="117"/>
      <c r="K39" s="61"/>
      <c r="M39" s="52"/>
      <c r="N39" s="54"/>
      <c r="O39" s="80" t="s">
        <v>54</v>
      </c>
      <c r="P39" s="81" t="str">
        <f>"For "&amp;D30</f>
        <v>For 9</v>
      </c>
      <c r="Q39" s="82" t="s">
        <v>55</v>
      </c>
      <c r="R39" s="54"/>
      <c r="S39" s="54"/>
      <c r="T39" s="55"/>
    </row>
    <row r="40" spans="2:20" ht="18" customHeight="1" thickBot="1" x14ac:dyDescent="0.3">
      <c r="B40" s="52"/>
      <c r="C40" s="76" t="s">
        <v>56</v>
      </c>
      <c r="D40" s="63">
        <v>2.68</v>
      </c>
      <c r="E40" s="63">
        <v>2.64</v>
      </c>
      <c r="F40" s="55"/>
      <c r="H40" s="52"/>
      <c r="I40" s="53" t="s">
        <v>57</v>
      </c>
      <c r="J40" s="54"/>
      <c r="K40" s="55"/>
      <c r="M40" s="52"/>
      <c r="N40" s="73" t="s">
        <v>58</v>
      </c>
      <c r="O40" s="84">
        <f ca="1">R31</f>
        <v>438.95663369324757</v>
      </c>
      <c r="P40" s="124">
        <f ca="1">O40*$D$30</f>
        <v>3950.6097032392281</v>
      </c>
      <c r="Q40" s="125"/>
      <c r="R40" s="54"/>
      <c r="S40" s="54"/>
      <c r="T40" s="55"/>
    </row>
    <row r="41" spans="2:20" ht="18" customHeight="1" thickBot="1" x14ac:dyDescent="0.25">
      <c r="B41" s="52"/>
      <c r="C41" s="77" t="s">
        <v>59</v>
      </c>
      <c r="D41" s="65">
        <v>5.0000000000000001E-3</v>
      </c>
      <c r="E41" s="65">
        <v>7.0000000000000001E-3</v>
      </c>
      <c r="F41" s="55"/>
      <c r="H41" s="52"/>
      <c r="I41" s="79" t="s">
        <v>60</v>
      </c>
      <c r="J41" s="47">
        <f ca="1">MIN(
    IF(
        D45,
        IF(
            J38 = 'ACI211.1-91 Table A1.5.3.4(a)'!B13,
            'ACI211.1-91 Table A1.5.3.4(a)'!D13,
            FORECAST(
                J38,
                OFFSET(
                    'ACI211.1-91 Table A1.5.3.4(a)'!D9:D13,
                    MATCH(J38, 'ACI211.1-91 Table A1.5.3.4(a)'!B9:B13, -1) - 1,
                    0,
                    2
                ),
                OFFSET(
                    'ACI211.1-91 Table A1.5.3.4(a)'!B9:B13,
                    MATCH(J38, 'ACI211.1-91 Table A1.5.3.4(a)'!B9:B13, -1) - 1,
                    0,
                    2
                )
            )
        ),
        IF(
            J38 = 'ACI211.1-91 Table A1.5.3.4(a)'!B13,
            'ACI211.1-91 Table A1.5.3.4(a)'!C13,
            FORECAST(
                J38,
                OFFSET(
                    'ACI211.1-91 Table A1.5.3.4(a)'!C8:C13,
                    MATCH(J38, 'ACI211.1-91 Table A1.5.3.4(a)'!B8:B13, -1) - 1,
                    0,
                    2
                ),
                OFFSET(
                    'ACI211.1-91 Table A1.5.3.4(a)'!B8:B13,
                    MATCH(J38, 'ACI211.1-91 Table A1.5.3.4(a)'!B8:B13, -1) - 1,
                    0,
                    2
                )
            )
        )
    ),
    IF(
        NOT(AND(D45, D47 = 'ACI211.1-91 Table A1.5.3.3'!B22)),
        1,
        IF(
            'Mix Design Calculator'!D48,
            IF(
                'Mix Design Calculator'!D49,
                'ACI211.1-91 Table A1.5.3.4(b)'!D12,
                'ACI211.1-91 Table A1.5.3.4(b)'!D15
            ),
            IF(
                'Mix Design Calculator'!D49,
                'ACI211.1-91 Table A1.5.3.4(b)'!C12,
                'ACI211.1-91 Table A1.5.3.4(b)'!C15
            )
        )
    )
)</f>
        <v>0.39867264000000008</v>
      </c>
      <c r="K41" s="56"/>
      <c r="M41" s="52"/>
      <c r="N41" s="74" t="s">
        <v>61</v>
      </c>
      <c r="O41" s="85">
        <f ca="1">R32</f>
        <v>131.37805839210483</v>
      </c>
      <c r="P41" s="118">
        <f ca="1">O41*$D$30</f>
        <v>1182.4025255289434</v>
      </c>
      <c r="Q41" s="119"/>
      <c r="R41" s="54"/>
      <c r="S41" s="54"/>
      <c r="T41" s="55"/>
    </row>
    <row r="42" spans="2:20" ht="18" customHeight="1" thickBot="1" x14ac:dyDescent="0.25">
      <c r="B42" s="52"/>
      <c r="C42" s="108" t="s">
        <v>62</v>
      </c>
      <c r="D42" s="109">
        <v>0.02</v>
      </c>
      <c r="E42" s="110">
        <v>0.06</v>
      </c>
      <c r="F42" s="55"/>
      <c r="H42" s="52"/>
      <c r="I42" s="54"/>
      <c r="J42" s="54"/>
      <c r="K42" s="55"/>
      <c r="M42" s="52"/>
      <c r="N42" s="74" t="s">
        <v>63</v>
      </c>
      <c r="O42" s="85">
        <f ca="1">R33</f>
        <v>1093.44</v>
      </c>
      <c r="P42" s="118">
        <f ca="1">O42*$D$30</f>
        <v>9840.9600000000009</v>
      </c>
      <c r="Q42" s="119"/>
      <c r="R42" s="54"/>
      <c r="S42" s="54"/>
      <c r="T42" s="55"/>
    </row>
    <row r="43" spans="2:20" ht="18" customHeight="1" thickBot="1" x14ac:dyDescent="0.3">
      <c r="B43" s="52"/>
      <c r="C43" s="72"/>
      <c r="D43" s="54"/>
      <c r="E43" s="54"/>
      <c r="F43" s="55"/>
      <c r="H43" s="52"/>
      <c r="I43" s="53" t="s">
        <v>64</v>
      </c>
      <c r="J43" s="54"/>
      <c r="K43" s="55"/>
      <c r="M43" s="52"/>
      <c r="N43" s="83" t="s">
        <v>65</v>
      </c>
      <c r="O43" s="85">
        <f ca="1">R34</f>
        <v>550.83883215790354</v>
      </c>
      <c r="P43" s="118">
        <f ca="1">O43*$D$30</f>
        <v>4957.5494894211315</v>
      </c>
      <c r="Q43" s="119"/>
      <c r="R43" s="54"/>
      <c r="S43" s="54"/>
      <c r="T43" s="55"/>
    </row>
    <row r="44" spans="2:20" ht="18" customHeight="1" thickBot="1" x14ac:dyDescent="0.3">
      <c r="B44" s="52"/>
      <c r="C44" s="53" t="s">
        <v>68</v>
      </c>
      <c r="D44" s="54"/>
      <c r="E44" s="54"/>
      <c r="F44" s="55"/>
      <c r="H44" s="52"/>
      <c r="I44" s="79" t="s">
        <v>66</v>
      </c>
      <c r="J44" s="48">
        <f ca="1">FORECAST(
    D35,
    OFFSET(
        INDEX('ACI211.1-91 Table A1.5.3.6'!C9:C16, MATCH(J29, 'ACI211.1-91 Table A1.5.3.6'!B9:B16, 0)) : INDEX('ACI211.1-91 Table A1.5.3.6'!F9:F16, MATCH(J29, 'ACI211.1-91 Table A1.5.3.6'!B9:B16, 0)),
        0,
        MATCH(D35, 'ACI211.1-91 Table A1.5.3.6'!C8:F8, 1) - 1,
        1,
        2
    ),
    OFFSET(
        'ACI211.1-91 Table A1.5.3.6'!C8:F8,
        0,
        MATCH(D35, 'ACI211.1-91 Table A1.5.3.6'!C8:F8, 1) - 1,
        1,
        2
    )
)</f>
        <v>0.66999999999999993</v>
      </c>
      <c r="K44" s="55"/>
      <c r="M44" s="52"/>
      <c r="N44" s="79" t="s">
        <v>67</v>
      </c>
      <c r="O44" s="86">
        <f ca="1">SUM(O40:O43)</f>
        <v>2214.6135242432561</v>
      </c>
      <c r="P44" s="136">
        <f ca="1">SUM(P40:P43)</f>
        <v>19931.521718189302</v>
      </c>
      <c r="Q44" s="137"/>
      <c r="R44" s="54"/>
      <c r="S44" s="54"/>
      <c r="T44" s="55"/>
    </row>
    <row r="45" spans="2:20" ht="7.5" customHeight="1" thickBot="1" x14ac:dyDescent="0.25">
      <c r="B45" s="52"/>
      <c r="C45" s="126" t="s">
        <v>69</v>
      </c>
      <c r="D45" s="128" t="b">
        <v>1</v>
      </c>
      <c r="E45" s="54"/>
      <c r="F45" s="55"/>
      <c r="H45" s="58"/>
      <c r="I45" s="59"/>
      <c r="J45" s="59"/>
      <c r="K45" s="57"/>
      <c r="M45" s="58"/>
      <c r="N45" s="59"/>
      <c r="O45" s="59"/>
      <c r="P45" s="59"/>
      <c r="Q45" s="59"/>
      <c r="R45" s="59"/>
      <c r="S45" s="59"/>
      <c r="T45" s="57"/>
    </row>
    <row r="46" spans="2:20" ht="10.5" customHeight="1" thickTop="1" x14ac:dyDescent="0.2">
      <c r="B46" s="52"/>
      <c r="C46" s="127"/>
      <c r="D46" s="129"/>
      <c r="E46" s="54"/>
      <c r="F46" s="55"/>
    </row>
    <row r="47" spans="2:20" ht="18" customHeight="1" x14ac:dyDescent="0.2">
      <c r="B47" s="52"/>
      <c r="C47" s="77" t="s">
        <v>70</v>
      </c>
      <c r="D47" s="64" t="s">
        <v>71</v>
      </c>
      <c r="E47" s="54"/>
      <c r="F47" s="55"/>
    </row>
    <row r="48" spans="2:20" ht="18" customHeight="1" x14ac:dyDescent="0.2">
      <c r="B48" s="52"/>
      <c r="C48" s="77" t="s">
        <v>72</v>
      </c>
      <c r="D48" s="64" t="b">
        <v>0</v>
      </c>
      <c r="E48" s="54"/>
      <c r="F48" s="55"/>
    </row>
    <row r="49" spans="2:6" ht="18" customHeight="1" thickBot="1" x14ac:dyDescent="0.25">
      <c r="B49" s="52"/>
      <c r="C49" s="108" t="s">
        <v>73</v>
      </c>
      <c r="D49" s="97" t="b">
        <v>1</v>
      </c>
      <c r="E49" s="54"/>
      <c r="F49" s="55"/>
    </row>
    <row r="50" spans="2:6" ht="18" customHeight="1" x14ac:dyDescent="0.2">
      <c r="B50" s="52"/>
      <c r="C50" s="54"/>
      <c r="D50" s="54"/>
      <c r="E50" s="54"/>
      <c r="F50" s="55"/>
    </row>
    <row r="51" spans="2:6" ht="18" customHeight="1" thickBot="1" x14ac:dyDescent="0.3">
      <c r="B51" s="52"/>
      <c r="C51" s="53" t="s">
        <v>74</v>
      </c>
      <c r="D51" s="54"/>
      <c r="E51" s="54"/>
      <c r="F51" s="55"/>
    </row>
    <row r="52" spans="2:6" ht="18" customHeight="1" x14ac:dyDescent="0.2">
      <c r="B52" s="52"/>
      <c r="C52" s="73" t="s">
        <v>75</v>
      </c>
      <c r="D52" s="63">
        <v>3</v>
      </c>
      <c r="E52" s="54"/>
      <c r="F52" s="55"/>
    </row>
    <row r="53" spans="2:6" ht="18" customHeight="1" thickBot="1" x14ac:dyDescent="0.25">
      <c r="B53" s="52"/>
      <c r="C53" s="75" t="s">
        <v>76</v>
      </c>
      <c r="D53" s="43">
        <v>24</v>
      </c>
      <c r="E53" s="54"/>
      <c r="F53" s="55"/>
    </row>
    <row r="54" spans="2:6" ht="18" customHeight="1" thickBot="1" x14ac:dyDescent="0.25">
      <c r="B54" s="58"/>
      <c r="C54" s="59"/>
      <c r="D54" s="59"/>
      <c r="E54" s="59"/>
      <c r="F54" s="57"/>
    </row>
    <row r="55" spans="2:6" ht="18" customHeight="1" thickTop="1" x14ac:dyDescent="0.2"/>
    <row r="56" spans="2:6" ht="7.5" customHeight="1" x14ac:dyDescent="0.2"/>
  </sheetData>
  <sheetProtection sheet="1" objects="1" scenarios="1"/>
  <mergeCells count="17">
    <mergeCell ref="C45:C46"/>
    <mergeCell ref="D45:D46"/>
    <mergeCell ref="P32:Q32"/>
    <mergeCell ref="O28:O30"/>
    <mergeCell ref="P28:Q30"/>
    <mergeCell ref="P44:Q44"/>
    <mergeCell ref="R28:R30"/>
    <mergeCell ref="S28:S30"/>
    <mergeCell ref="P31:Q31"/>
    <mergeCell ref="I39:J39"/>
    <mergeCell ref="P43:Q43"/>
    <mergeCell ref="P33:Q33"/>
    <mergeCell ref="P34:Q34"/>
    <mergeCell ref="P35:Q35"/>
    <mergeCell ref="P40:Q40"/>
    <mergeCell ref="P41:Q41"/>
    <mergeCell ref="P42:Q42"/>
  </mergeCells>
  <conditionalFormatting sqref="D47">
    <cfRule type="expression" dxfId="2" priority="4">
      <formula>NOT($D$45)</formula>
    </cfRule>
  </conditionalFormatting>
  <conditionalFormatting sqref="I39:J39">
    <cfRule type="expression" dxfId="0" priority="1">
      <formula>$I$39=""</formula>
    </cfRule>
  </conditionalFormatting>
  <dataValidations disablePrompts="1" count="17">
    <dataValidation type="whole" operator="greaterThanOrEqual" allowBlank="1" showInputMessage="1" showErrorMessage="1" errorTitle="Number of Samples Value Error" error="Number of samples must be an integer greater than or equal to 0." sqref="D53" xr:uid="{FFD7895A-0488-44BF-B138-10999B564C6B}">
      <formula1>0</formula1>
    </dataValidation>
    <dataValidation type="decimal" operator="greaterThanOrEqual" allowBlank="1" showInputMessage="1" showErrorMessage="1" errorTitle="Strength STDEV Value Error" error="Strength Standard Deviation must be a number greater than or equal to 0." sqref="D52" xr:uid="{86DDCDC6-63FB-4BB5-8238-AC30BDE58D92}">
      <formula1>0</formula1>
    </dataValidation>
    <dataValidation type="decimal" operator="greaterThanOrEqual" allowBlank="1" showInputMessage="1" showErrorMessage="1" errorTitle="FA Moisture Content Value Error" error="Fine aggregate moisture content must be a number greater than or equal to 0." sqref="E42" xr:uid="{DA6EE79E-211E-490E-94AA-CCDE7D208E54}">
      <formula1>0</formula1>
    </dataValidation>
    <dataValidation type="decimal" operator="greaterThanOrEqual" allowBlank="1" showInputMessage="1" showErrorMessage="1" errorTitle="CA Moisture Content Value Error" error="Coarse aggregate moisture content must be a number greater than or equal to 0." sqref="D42" xr:uid="{06F6CF99-6EBB-414E-9D5C-9A793C3D65B6}">
      <formula1>0</formula1>
    </dataValidation>
    <dataValidation type="decimal" operator="greaterThanOrEqual" allowBlank="1" showInputMessage="1" showErrorMessage="1" errorTitle="FA Absorption Value Error" error="Fine aggregate absorption must be a number greater than or equal to 0." sqref="E41" xr:uid="{CAB376A7-2763-4229-B290-D8F14E2C18AC}">
      <formula1>0</formula1>
    </dataValidation>
    <dataValidation type="decimal" operator="greaterThanOrEqual" allowBlank="1" showInputMessage="1" showErrorMessage="1" errorTitle="CA Absorption Value Error" error="Coarse aggregate absorption must be a number greater than or equal to 0." sqref="D41" xr:uid="{A0B041C3-C862-4115-BB0D-055B1FCDA1EE}">
      <formula1>0</formula1>
    </dataValidation>
    <dataValidation type="decimal" operator="greaterThanOrEqual" allowBlank="1" showInputMessage="1" showErrorMessage="1" errorTitle="Aggregate Size Value Error" error="Nominal maximum coarse aggregate size must be a number greater than or equal to 9.5 mm." sqref="D33" xr:uid="{B2129261-B3E0-4CB3-AB14-B78EA537B9E4}">
      <formula1>9.5</formula1>
    </dataValidation>
    <dataValidation type="decimal" operator="greaterThan" allowBlank="1" showInputMessage="1" showErrorMessage="1" errorTitle="FA Specific Gravity Value Error" error="Fine aggregates apparent specific gravity must be a number greater than 0." sqref="E40" xr:uid="{1024FE85-0F31-4C18-81A2-592CB4D0C02C}">
      <formula1>0</formula1>
    </dataValidation>
    <dataValidation type="decimal" operator="greaterThan" allowBlank="1" showInputMessage="1" showErrorMessage="1" errorTitle="CA Specific Gravity Value Error" error="Coarse aggregates apparent specific gravity must be a number greater than 0." sqref="D40" xr:uid="{CCB34E22-DE26-467A-832B-4D270FEE576D}">
      <formula1>0</formula1>
    </dataValidation>
    <dataValidation type="decimal" operator="greaterThan" allowBlank="1" showInputMessage="1" showErrorMessage="1" errorTitle="CA Unit Weight Value Error" error="Coarse aggregates unit weight must be a number greater than 0." sqref="D34" xr:uid="{A3DFA0B1-13FB-4ED9-A021-EDB0361FD7A0}">
      <formula1>0</formula1>
    </dataValidation>
    <dataValidation type="decimal" operator="greaterThan" allowBlank="1" showInputMessage="1" showErrorMessage="1" errorTitle="Cement Density Value Error" error="Cement density must be a number greater than 0 kg/m3." sqref="D36" xr:uid="{AB766D97-6527-4041-9BF3-82335230332D}">
      <formula1>0</formula1>
    </dataValidation>
    <dataValidation type="decimal" operator="greaterThanOrEqual" allowBlank="1" showInputMessage="1" showErrorMessage="1" errorTitle="Batch Volume Value Error" error="Batch volume must be a number greater or equal to 0." sqref="D30" xr:uid="{93AF65FF-BFF6-4195-AA24-DF504AFA707F}">
      <formula1>0</formula1>
    </dataValidation>
    <dataValidation type="decimal" operator="greaterThanOrEqual" allowBlank="1" showInputMessage="1" showErrorMessage="1" errorTitle="Design Strength Value Error" error="Design strength must be a number greater or equal to 0." sqref="D28" xr:uid="{6D65B9E2-3A06-4B87-A954-6FD51856D4DA}">
      <formula1>0</formula1>
    </dataValidation>
    <dataValidation type="list" allowBlank="1" showInputMessage="1" showErrorMessage="1" errorTitle="Air Entrained Value Error" error="Air entrained must be either TRUE or FALSE." sqref="D45" xr:uid="{3F7E209D-669A-453D-85AD-56AF99CFCB8D}">
      <formula1>"TRUE,FALSE"</formula1>
    </dataValidation>
    <dataValidation type="list" allowBlank="1" showInputMessage="1" showErrorMessage="1" errorTitle="Exposition to Sea Value Error" error="Exposition to sea water or sulfates must be either TRUE or FALSE." sqref="D48" xr:uid="{D54B4FF4-1534-4FD6-98DE-0A6B24252B12}">
      <formula1>"TRUE,FALSE"</formula1>
    </dataValidation>
    <dataValidation type="list" allowBlank="1" showInputMessage="1" showErrorMessage="1" errorTitle="Thin Sections Value Error" error="Thin sections must be either TRUE or FALSE." sqref="D49" xr:uid="{93960659-461D-4780-A007-F7689905CA32}">
      <formula1>"TRUE,FALSE"</formula1>
    </dataValidation>
    <dataValidation type="list" operator="greaterThan" allowBlank="1" showInputMessage="1" showErrorMessage="1" errorTitle="Aggregates Shape Value Error" error="Well-shaped angular coarse aggregates must be either TRUE or FALSE." sqref="D37" xr:uid="{A5E9192F-1EC8-4754-8340-17B6043D32DA}">
      <formula1>"TRUE,FALSE"</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5" id="{00000000-000E-0000-0000-000001000000}">
            <xm:f>OR(NOT($D$45),$D$47&lt;&gt;'ACI211.1-91 Table A1.5.3.3'!$B$22)</xm:f>
            <x14:dxf>
              <font>
                <color theme="0"/>
              </font>
              <fill>
                <patternFill>
                  <bgColor theme="0"/>
                </patternFill>
              </fill>
              <border>
                <top style="thin">
                  <color auto="1"/>
                </top>
                <vertical/>
                <horizontal/>
              </border>
            </x14:dxf>
          </x14:cfRule>
          <xm:sqref>D48:D49</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errorTitle="Level of Exposure Value Error" error="Level of exposure must be one of the available options in the cell dropdown." xr:uid="{B4C5CF8B-C8D6-446A-B8B2-65A664FA5A9D}">
          <x14:formula1>
            <xm:f>'ACI211.1-91 Table A1.5.3.3'!$B$20:$B$22</xm:f>
          </x14:formula1>
          <xm:sqref>D47</xm:sqref>
        </x14:dataValidation>
        <x14:dataValidation type="list" allowBlank="1" showInputMessage="1" showErrorMessage="1" xr:uid="{A99520D8-77C9-4EB7-BCD7-BDF40096A1A3}">
          <x14:formula1>
            <xm:f>IF(D45,'ACI211.1-91 Table A1.5.3.3'!C45:C47,"-")</xm:f>
          </x14:formula1>
          <xm:sqref>I55</xm:sqref>
        </x14:dataValidation>
        <x14:dataValidation type="decimal" allowBlank="1" showInputMessage="1" showErrorMessage="1" errorTitle="CA Fineness Modulus Value Error" error="Coarse aggregates fineness modulus must be a number between 2.4 and 3.0" xr:uid="{739C26C5-FD5F-487A-9285-2EEA76A1B9B0}">
          <x14:formula1>
            <xm:f>'ACI211.1-91 Table A1.5.3.6'!D8</xm:f>
          </x14:formula1>
          <x14:formula2>
            <xm:f>'ACI211.1-91 Table A1.5.3.6'!G8</xm:f>
          </x14:formula2>
          <xm:sqref>D35</xm:sqref>
        </x14:dataValidation>
        <x14:dataValidation type="decimal" allowBlank="1" showInputMessage="1" showErrorMessage="1" errorTitle="Fineness Modulus Value Error" error="Fine aggregate fineness modulus must be a number between 2.4 and 3.0." xr:uid="{A52E5F1F-39A8-42E9-A3F3-8803FC8369DA}">
          <x14:formula1>
            <xm:f>'ACI211.1-91 Table A1.5.3.6'!C8</xm:f>
          </x14:formula1>
          <x14:formula2>
            <xm:f>'ACI211.1-91 Table A1.5.3.6'!F8</xm:f>
          </x14:formula2>
          <xm:sqref>D35</xm:sqref>
        </x14:dataValidation>
        <x14:dataValidation type="decimal" allowBlank="1" showInputMessage="1" showErrorMessage="1" errorTitle="Design Slump Value Error" error="Design slump must be a value between 25 and 175 mm." xr:uid="{76B29BFD-8005-42CE-9B8C-739629E0C7F0}">
          <x14:formula1>
            <xm:f>'ACI211.1-91 Table A1.5.3.3'!B7</xm:f>
          </x14:formula1>
          <x14:formula2>
            <xm:f>'ACI211.1-91 Table A1.5.3.3'!D9</xm:f>
          </x14:formula2>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A9501-3AE0-4164-8B57-08AA2A652B24}">
  <dimension ref="B2:F13"/>
  <sheetViews>
    <sheetView zoomScale="160" zoomScaleNormal="160" workbookViewId="0">
      <selection activeCell="F12" sqref="F12"/>
    </sheetView>
  </sheetViews>
  <sheetFormatPr defaultRowHeight="14.25" x14ac:dyDescent="0.2"/>
  <cols>
    <col min="1" max="1" width="2.5" customWidth="1"/>
    <col min="2" max="2" width="26.875" customWidth="1"/>
    <col min="3" max="4" width="13.75" customWidth="1"/>
  </cols>
  <sheetData>
    <row r="2" spans="2:6" ht="14.25" customHeight="1" x14ac:dyDescent="0.25">
      <c r="B2" s="142" t="s">
        <v>77</v>
      </c>
      <c r="C2" s="142"/>
      <c r="D2" s="142"/>
      <c r="E2" s="88"/>
      <c r="F2" s="88"/>
    </row>
    <row r="3" spans="2:6" ht="22.5" customHeight="1" thickBot="1" x14ac:dyDescent="0.3">
      <c r="B3" s="143"/>
      <c r="C3" s="143"/>
      <c r="D3" s="143"/>
      <c r="E3" s="88"/>
      <c r="F3" s="88"/>
    </row>
    <row r="4" spans="2:6" ht="15" thickBot="1" x14ac:dyDescent="0.25">
      <c r="B4" s="138" t="s">
        <v>78</v>
      </c>
      <c r="C4" s="140" t="s">
        <v>79</v>
      </c>
      <c r="D4" s="141"/>
    </row>
    <row r="5" spans="2:6" ht="15" thickBot="1" x14ac:dyDescent="0.25">
      <c r="B5" s="139"/>
      <c r="C5" s="89" t="s">
        <v>80</v>
      </c>
      <c r="D5" s="87" t="s">
        <v>81</v>
      </c>
    </row>
    <row r="6" spans="2:6" x14ac:dyDescent="0.2">
      <c r="B6" s="144" t="s">
        <v>82</v>
      </c>
      <c r="C6" s="147">
        <v>75</v>
      </c>
      <c r="D6" s="149">
        <v>25</v>
      </c>
    </row>
    <row r="7" spans="2:6" x14ac:dyDescent="0.2">
      <c r="B7" s="145"/>
      <c r="C7" s="148"/>
      <c r="D7" s="150"/>
    </row>
    <row r="8" spans="2:6" x14ac:dyDescent="0.2">
      <c r="B8" s="145" t="s">
        <v>83</v>
      </c>
      <c r="C8" s="148">
        <v>75</v>
      </c>
      <c r="D8" s="150">
        <v>25</v>
      </c>
    </row>
    <row r="9" spans="2:6" x14ac:dyDescent="0.2">
      <c r="B9" s="146"/>
      <c r="C9" s="148"/>
      <c r="D9" s="150"/>
    </row>
    <row r="10" spans="2:6" x14ac:dyDescent="0.2">
      <c r="B10" s="40" t="s">
        <v>84</v>
      </c>
      <c r="C10" s="90">
        <v>100</v>
      </c>
      <c r="D10" s="91">
        <v>25</v>
      </c>
    </row>
    <row r="11" spans="2:6" x14ac:dyDescent="0.2">
      <c r="B11" s="40" t="s">
        <v>85</v>
      </c>
      <c r="C11" s="90">
        <v>100</v>
      </c>
      <c r="D11" s="91">
        <v>25</v>
      </c>
    </row>
    <row r="12" spans="2:6" x14ac:dyDescent="0.2">
      <c r="B12" s="40" t="s">
        <v>86</v>
      </c>
      <c r="C12" s="90">
        <v>75</v>
      </c>
      <c r="D12" s="91">
        <v>25</v>
      </c>
    </row>
    <row r="13" spans="2:6" ht="15" thickBot="1" x14ac:dyDescent="0.25">
      <c r="B13" s="92" t="s">
        <v>87</v>
      </c>
      <c r="C13" s="93">
        <v>75</v>
      </c>
      <c r="D13" s="94">
        <v>25</v>
      </c>
    </row>
  </sheetData>
  <sheetProtection sheet="1" objects="1" scenarios="1"/>
  <mergeCells count="9">
    <mergeCell ref="B4:B5"/>
    <mergeCell ref="C4:D4"/>
    <mergeCell ref="B2:D3"/>
    <mergeCell ref="B6:B7"/>
    <mergeCell ref="B8:B9"/>
    <mergeCell ref="C6:C7"/>
    <mergeCell ref="C8:C9"/>
    <mergeCell ref="D6:D7"/>
    <mergeCell ref="D8:D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F672D-73E3-4781-BAE9-59A434C5D36F}">
  <dimension ref="B2:N24"/>
  <sheetViews>
    <sheetView topLeftCell="A3" zoomScale="160" zoomScaleNormal="160" workbookViewId="0">
      <selection activeCell="O12" sqref="O12"/>
    </sheetView>
  </sheetViews>
  <sheetFormatPr defaultRowHeight="14.25" x14ac:dyDescent="0.2"/>
  <cols>
    <col min="1" max="1" width="2.5" customWidth="1"/>
    <col min="2" max="2" width="4" bestFit="1" customWidth="1"/>
    <col min="3" max="3" width="3" customWidth="1"/>
    <col min="4" max="4" width="24.625" customWidth="1"/>
    <col min="5" max="12" width="6.25" customWidth="1"/>
    <col min="13" max="13" width="2.875" customWidth="1"/>
    <col min="14" max="14" width="17.75" bestFit="1" customWidth="1"/>
  </cols>
  <sheetData>
    <row r="2" spans="2:14" x14ac:dyDescent="0.2">
      <c r="B2" s="156" t="s">
        <v>88</v>
      </c>
      <c r="C2" s="156"/>
      <c r="D2" s="156"/>
      <c r="E2" s="156"/>
      <c r="F2" s="156"/>
      <c r="G2" s="156"/>
      <c r="H2" s="156"/>
      <c r="I2" s="156"/>
      <c r="J2" s="156"/>
      <c r="K2" s="156"/>
      <c r="L2" s="156"/>
    </row>
    <row r="3" spans="2:14" ht="22.5" customHeight="1" thickBot="1" x14ac:dyDescent="0.25">
      <c r="B3" s="157"/>
      <c r="C3" s="157"/>
      <c r="D3" s="157"/>
      <c r="E3" s="157"/>
      <c r="F3" s="157"/>
      <c r="G3" s="157"/>
      <c r="H3" s="157"/>
      <c r="I3" s="157"/>
      <c r="J3" s="157"/>
      <c r="K3" s="157"/>
      <c r="L3" s="157"/>
    </row>
    <row r="4" spans="2:14" ht="17.25" thickBot="1" x14ac:dyDescent="0.25">
      <c r="B4" s="141" t="s">
        <v>89</v>
      </c>
      <c r="C4" s="158"/>
      <c r="D4" s="158"/>
      <c r="E4" s="158"/>
      <c r="F4" s="158"/>
      <c r="G4" s="158"/>
      <c r="H4" s="158"/>
      <c r="I4" s="158"/>
      <c r="J4" s="158"/>
      <c r="K4" s="158"/>
      <c r="L4" s="158"/>
      <c r="N4" s="154" t="s">
        <v>90</v>
      </c>
    </row>
    <row r="5" spans="2:14" ht="15" thickBot="1" x14ac:dyDescent="0.25">
      <c r="B5" s="159" t="s">
        <v>79</v>
      </c>
      <c r="C5" s="159"/>
      <c r="D5" s="159"/>
      <c r="E5" s="8">
        <v>9.5</v>
      </c>
      <c r="F5" s="8">
        <v>12.5</v>
      </c>
      <c r="G5" s="8">
        <v>19</v>
      </c>
      <c r="H5" s="8">
        <v>25</v>
      </c>
      <c r="I5" s="8">
        <v>37.5</v>
      </c>
      <c r="J5" s="8">
        <v>50</v>
      </c>
      <c r="K5" s="8">
        <v>75</v>
      </c>
      <c r="L5" s="5">
        <v>150</v>
      </c>
      <c r="N5" s="155"/>
    </row>
    <row r="6" spans="2:14" ht="15" thickBot="1" x14ac:dyDescent="0.25">
      <c r="B6" s="141" t="s">
        <v>91</v>
      </c>
      <c r="C6" s="158"/>
      <c r="D6" s="158"/>
      <c r="E6" s="158"/>
      <c r="F6" s="158"/>
      <c r="G6" s="158"/>
      <c r="H6" s="158"/>
      <c r="I6" s="158"/>
      <c r="J6" s="158"/>
      <c r="K6" s="158"/>
      <c r="L6" s="158"/>
      <c r="N6" s="15"/>
    </row>
    <row r="7" spans="2:14" x14ac:dyDescent="0.2">
      <c r="B7" s="1">
        <v>25</v>
      </c>
      <c r="C7" s="2" t="s">
        <v>92</v>
      </c>
      <c r="D7" s="1">
        <v>50</v>
      </c>
      <c r="E7" s="9">
        <v>207</v>
      </c>
      <c r="F7" s="9">
        <v>199</v>
      </c>
      <c r="G7" s="9">
        <v>190</v>
      </c>
      <c r="H7" s="9">
        <v>179</v>
      </c>
      <c r="I7" s="9">
        <v>166</v>
      </c>
      <c r="J7" s="9">
        <v>154</v>
      </c>
      <c r="K7" s="9">
        <v>130</v>
      </c>
      <c r="L7" s="2">
        <v>113</v>
      </c>
      <c r="N7" s="152">
        <v>18</v>
      </c>
    </row>
    <row r="8" spans="2:14" x14ac:dyDescent="0.2">
      <c r="B8" s="1">
        <v>75</v>
      </c>
      <c r="C8" s="2" t="s">
        <v>92</v>
      </c>
      <c r="D8" s="1">
        <v>100</v>
      </c>
      <c r="E8" s="10">
        <v>228</v>
      </c>
      <c r="F8" s="10">
        <v>216</v>
      </c>
      <c r="G8" s="10">
        <v>205</v>
      </c>
      <c r="H8" s="10">
        <v>193</v>
      </c>
      <c r="I8" s="10">
        <v>181</v>
      </c>
      <c r="J8" s="10">
        <v>169</v>
      </c>
      <c r="K8" s="10">
        <v>145</v>
      </c>
      <c r="L8" s="2">
        <v>124</v>
      </c>
      <c r="N8" s="152"/>
    </row>
    <row r="9" spans="2:14" x14ac:dyDescent="0.2">
      <c r="B9" s="1">
        <v>150</v>
      </c>
      <c r="C9" s="2" t="s">
        <v>92</v>
      </c>
      <c r="D9" s="1">
        <v>175</v>
      </c>
      <c r="E9" s="10">
        <v>243</v>
      </c>
      <c r="F9" s="10">
        <v>228</v>
      </c>
      <c r="G9" s="10">
        <v>216</v>
      </c>
      <c r="H9" s="10">
        <v>202</v>
      </c>
      <c r="I9" s="10">
        <v>190</v>
      </c>
      <c r="J9" s="10">
        <v>178</v>
      </c>
      <c r="K9" s="10">
        <v>160</v>
      </c>
      <c r="L9" s="15" t="s">
        <v>46</v>
      </c>
      <c r="N9" s="152"/>
    </row>
    <row r="10" spans="2:14" x14ac:dyDescent="0.2">
      <c r="B10" s="162" t="s">
        <v>93</v>
      </c>
      <c r="C10" s="162"/>
      <c r="D10" s="162"/>
      <c r="E10" s="10" t="s">
        <v>46</v>
      </c>
      <c r="F10" s="10" t="s">
        <v>46</v>
      </c>
      <c r="G10" s="10" t="s">
        <v>46</v>
      </c>
      <c r="H10" s="10" t="s">
        <v>46</v>
      </c>
      <c r="I10" s="10" t="s">
        <v>46</v>
      </c>
      <c r="J10" s="10" t="s">
        <v>46</v>
      </c>
      <c r="K10" s="10" t="s">
        <v>46</v>
      </c>
      <c r="L10" s="15" t="s">
        <v>46</v>
      </c>
      <c r="N10" s="152"/>
    </row>
    <row r="11" spans="2:14" x14ac:dyDescent="0.2">
      <c r="B11" s="161" t="s">
        <v>94</v>
      </c>
      <c r="C11" s="162"/>
      <c r="D11" s="162"/>
      <c r="E11" s="11">
        <v>0.03</v>
      </c>
      <c r="F11" s="11">
        <v>2.5000000000000001E-2</v>
      </c>
      <c r="G11" s="11">
        <v>0.02</v>
      </c>
      <c r="H11" s="11">
        <v>1.4999999999999999E-2</v>
      </c>
      <c r="I11" s="11">
        <v>0.01</v>
      </c>
      <c r="J11" s="11">
        <v>5.0000000000000001E-3</v>
      </c>
      <c r="K11" s="11">
        <v>3.0000000000000001E-3</v>
      </c>
      <c r="L11" s="3">
        <v>2E-3</v>
      </c>
      <c r="N11" s="15"/>
    </row>
    <row r="12" spans="2:14" ht="15" thickBot="1" x14ac:dyDescent="0.25">
      <c r="B12" s="163"/>
      <c r="C12" s="163"/>
      <c r="D12" s="163"/>
      <c r="E12" s="12"/>
      <c r="F12" s="12"/>
      <c r="G12" s="12"/>
      <c r="H12" s="12"/>
      <c r="I12" s="12"/>
      <c r="J12" s="12"/>
      <c r="K12" s="12"/>
      <c r="L12" s="6"/>
      <c r="N12" s="17"/>
    </row>
    <row r="13" spans="2:14" ht="15" thickBot="1" x14ac:dyDescent="0.25">
      <c r="B13" s="160" t="s">
        <v>95</v>
      </c>
      <c r="C13" s="160"/>
      <c r="D13" s="160"/>
      <c r="E13" s="160"/>
      <c r="F13" s="160"/>
      <c r="G13" s="160"/>
      <c r="H13" s="160"/>
      <c r="I13" s="160"/>
      <c r="J13" s="160"/>
      <c r="K13" s="160"/>
      <c r="L13" s="160"/>
      <c r="N13" s="15"/>
    </row>
    <row r="14" spans="2:14" x14ac:dyDescent="0.2">
      <c r="B14" s="1">
        <v>25</v>
      </c>
      <c r="C14" s="2" t="s">
        <v>92</v>
      </c>
      <c r="D14" s="1">
        <v>50</v>
      </c>
      <c r="E14" s="9">
        <v>181</v>
      </c>
      <c r="F14" s="9">
        <v>175</v>
      </c>
      <c r="G14" s="9">
        <v>168</v>
      </c>
      <c r="H14" s="9">
        <v>160</v>
      </c>
      <c r="I14" s="9">
        <v>150</v>
      </c>
      <c r="J14" s="9">
        <v>142</v>
      </c>
      <c r="K14" s="9">
        <v>122</v>
      </c>
      <c r="L14" s="2">
        <v>107</v>
      </c>
      <c r="N14" s="153">
        <v>15</v>
      </c>
    </row>
    <row r="15" spans="2:14" x14ac:dyDescent="0.2">
      <c r="B15" s="1">
        <v>75</v>
      </c>
      <c r="C15" s="2" t="s">
        <v>92</v>
      </c>
      <c r="D15" s="1">
        <v>100</v>
      </c>
      <c r="E15" s="10">
        <v>202</v>
      </c>
      <c r="F15" s="10">
        <v>193</v>
      </c>
      <c r="G15" s="10">
        <v>184</v>
      </c>
      <c r="H15" s="10">
        <v>175</v>
      </c>
      <c r="I15" s="10">
        <v>165</v>
      </c>
      <c r="J15" s="10">
        <v>157</v>
      </c>
      <c r="K15" s="10">
        <v>133</v>
      </c>
      <c r="L15" s="2">
        <v>119</v>
      </c>
      <c r="N15" s="153"/>
    </row>
    <row r="16" spans="2:14" x14ac:dyDescent="0.2">
      <c r="B16" s="1">
        <v>150</v>
      </c>
      <c r="C16" s="2" t="s">
        <v>92</v>
      </c>
      <c r="D16" s="1">
        <v>175</v>
      </c>
      <c r="E16" s="10">
        <v>216</v>
      </c>
      <c r="F16" s="10">
        <v>205</v>
      </c>
      <c r="G16" s="10">
        <v>197</v>
      </c>
      <c r="H16" s="10">
        <v>184</v>
      </c>
      <c r="I16" s="10">
        <v>174</v>
      </c>
      <c r="J16" s="10">
        <v>166</v>
      </c>
      <c r="K16" s="10">
        <v>154</v>
      </c>
      <c r="L16" s="2" t="s">
        <v>46</v>
      </c>
      <c r="N16" s="153"/>
    </row>
    <row r="17" spans="2:14" x14ac:dyDescent="0.2">
      <c r="B17" s="162" t="s">
        <v>93</v>
      </c>
      <c r="C17" s="162"/>
      <c r="D17" s="162"/>
      <c r="E17" s="10" t="s">
        <v>46</v>
      </c>
      <c r="F17" s="10" t="s">
        <v>46</v>
      </c>
      <c r="G17" s="10" t="s">
        <v>46</v>
      </c>
      <c r="H17" s="10" t="s">
        <v>46</v>
      </c>
      <c r="I17" s="10" t="s">
        <v>46</v>
      </c>
      <c r="J17" s="10" t="s">
        <v>46</v>
      </c>
      <c r="K17" s="10" t="s">
        <v>46</v>
      </c>
      <c r="L17" s="2" t="s">
        <v>46</v>
      </c>
      <c r="N17" s="153"/>
    </row>
    <row r="18" spans="2:14" ht="15" customHeight="1" x14ac:dyDescent="0.2">
      <c r="B18" s="161" t="s">
        <v>96</v>
      </c>
      <c r="C18" s="161"/>
      <c r="D18" s="161"/>
      <c r="E18" s="13"/>
      <c r="F18" s="13"/>
      <c r="G18" s="13"/>
      <c r="H18" s="13"/>
      <c r="I18" s="13"/>
      <c r="J18" s="13"/>
      <c r="K18" s="13"/>
      <c r="L18" s="4"/>
    </row>
    <row r="19" spans="2:14" x14ac:dyDescent="0.2">
      <c r="B19" s="161"/>
      <c r="C19" s="161"/>
      <c r="D19" s="161"/>
      <c r="E19" s="13"/>
      <c r="F19" s="13"/>
      <c r="G19" s="13"/>
      <c r="H19" s="13"/>
      <c r="I19" s="13"/>
      <c r="J19" s="13"/>
      <c r="K19" s="13"/>
      <c r="L19" s="4"/>
    </row>
    <row r="20" spans="2:14" x14ac:dyDescent="0.2">
      <c r="B20" s="162" t="s">
        <v>97</v>
      </c>
      <c r="C20" s="162"/>
      <c r="D20" s="162"/>
      <c r="E20" s="11">
        <v>4.4999999999999998E-2</v>
      </c>
      <c r="F20" s="11">
        <v>0.04</v>
      </c>
      <c r="G20" s="11">
        <v>3.5000000000000003E-2</v>
      </c>
      <c r="H20" s="11">
        <v>0.03</v>
      </c>
      <c r="I20" s="11">
        <v>2.5000000000000001E-2</v>
      </c>
      <c r="J20" s="11">
        <v>0.02</v>
      </c>
      <c r="K20" s="11">
        <v>1.4999999999999999E-2</v>
      </c>
      <c r="L20" s="3">
        <v>0.01</v>
      </c>
    </row>
    <row r="21" spans="2:14" x14ac:dyDescent="0.2">
      <c r="B21" s="162" t="s">
        <v>98</v>
      </c>
      <c r="C21" s="162"/>
      <c r="D21" s="162"/>
      <c r="E21" s="11">
        <v>0.06</v>
      </c>
      <c r="F21" s="11">
        <v>5.5E-2</v>
      </c>
      <c r="G21" s="11">
        <v>0.05</v>
      </c>
      <c r="H21" s="11">
        <v>4.4999999999999998E-2</v>
      </c>
      <c r="I21" s="11">
        <v>4.4999999999999998E-2</v>
      </c>
      <c r="J21" s="11">
        <v>0.04</v>
      </c>
      <c r="K21" s="11">
        <v>3.5000000000000003E-2</v>
      </c>
      <c r="L21" s="3">
        <v>0.03</v>
      </c>
    </row>
    <row r="22" spans="2:14" ht="15" thickBot="1" x14ac:dyDescent="0.25">
      <c r="B22" s="163" t="s">
        <v>71</v>
      </c>
      <c r="C22" s="163"/>
      <c r="D22" s="163"/>
      <c r="E22" s="14">
        <v>7.4999999999999997E-2</v>
      </c>
      <c r="F22" s="14">
        <v>7.0000000000000007E-2</v>
      </c>
      <c r="G22" s="14">
        <v>0.06</v>
      </c>
      <c r="H22" s="14">
        <v>0.06</v>
      </c>
      <c r="I22" s="14">
        <v>5.5E-2</v>
      </c>
      <c r="J22" s="14">
        <v>0.05</v>
      </c>
      <c r="K22" s="14">
        <v>4.4999999999999998E-2</v>
      </c>
      <c r="L22" s="7">
        <v>0.04</v>
      </c>
      <c r="N22" s="24"/>
    </row>
    <row r="24" spans="2:14" x14ac:dyDescent="0.2">
      <c r="B24" s="151"/>
      <c r="C24" s="151"/>
      <c r="D24" s="151"/>
    </row>
  </sheetData>
  <sheetProtection sheet="1" objects="1" scenarios="1"/>
  <mergeCells count="16">
    <mergeCell ref="B24:D24"/>
    <mergeCell ref="N7:N10"/>
    <mergeCell ref="N14:N17"/>
    <mergeCell ref="N4:N5"/>
    <mergeCell ref="B2:L3"/>
    <mergeCell ref="B4:L4"/>
    <mergeCell ref="B6:L6"/>
    <mergeCell ref="B5:D5"/>
    <mergeCell ref="B13:L13"/>
    <mergeCell ref="B11:D12"/>
    <mergeCell ref="B18:D19"/>
    <mergeCell ref="B20:D20"/>
    <mergeCell ref="B21:D21"/>
    <mergeCell ref="B22:D22"/>
    <mergeCell ref="B10:D10"/>
    <mergeCell ref="B17:D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7231-ACBE-4747-8596-D02C6D489995}">
  <dimension ref="B2:D13"/>
  <sheetViews>
    <sheetView zoomScale="160" zoomScaleNormal="160" workbookViewId="0">
      <selection activeCell="F7" sqref="F7"/>
    </sheetView>
  </sheetViews>
  <sheetFormatPr defaultRowHeight="14.25" x14ac:dyDescent="0.2"/>
  <cols>
    <col min="1" max="1" width="2.5" customWidth="1"/>
    <col min="2" max="2" width="19.5" customWidth="1"/>
    <col min="3" max="4" width="16.125" customWidth="1"/>
  </cols>
  <sheetData>
    <row r="2" spans="2:4" x14ac:dyDescent="0.2">
      <c r="B2" s="142" t="s">
        <v>99</v>
      </c>
      <c r="C2" s="142"/>
      <c r="D2" s="142"/>
    </row>
    <row r="3" spans="2:4" ht="14.25" customHeight="1" x14ac:dyDescent="0.2">
      <c r="B3" s="142"/>
      <c r="C3" s="142"/>
      <c r="D3" s="142"/>
    </row>
    <row r="4" spans="2:4" ht="22.5" customHeight="1" thickBot="1" x14ac:dyDescent="0.25">
      <c r="B4" s="143"/>
      <c r="C4" s="143"/>
      <c r="D4" s="143"/>
    </row>
    <row r="5" spans="2:4" ht="15" thickBot="1" x14ac:dyDescent="0.25">
      <c r="B5" s="21"/>
      <c r="C5" s="140" t="s">
        <v>100</v>
      </c>
      <c r="D5" s="141"/>
    </row>
    <row r="6" spans="2:4" x14ac:dyDescent="0.2">
      <c r="B6" s="154" t="s">
        <v>101</v>
      </c>
      <c r="C6" s="164" t="s">
        <v>102</v>
      </c>
      <c r="D6" s="166" t="s">
        <v>103</v>
      </c>
    </row>
    <row r="7" spans="2:4" ht="15" thickBot="1" x14ac:dyDescent="0.25">
      <c r="B7" s="155"/>
      <c r="C7" s="165"/>
      <c r="D7" s="165"/>
    </row>
    <row r="8" spans="2:4" x14ac:dyDescent="0.2">
      <c r="B8" s="16">
        <v>40</v>
      </c>
      <c r="C8" s="32">
        <v>0.42</v>
      </c>
      <c r="D8" s="37" t="s">
        <v>46</v>
      </c>
    </row>
    <row r="9" spans="2:4" x14ac:dyDescent="0.2">
      <c r="B9" s="15">
        <v>35</v>
      </c>
      <c r="C9" s="33">
        <v>0.47</v>
      </c>
      <c r="D9" s="33">
        <v>0.39</v>
      </c>
    </row>
    <row r="10" spans="2:4" x14ac:dyDescent="0.2">
      <c r="B10" s="15">
        <v>30</v>
      </c>
      <c r="C10" s="33">
        <v>0.54</v>
      </c>
      <c r="D10" s="33">
        <v>0.45</v>
      </c>
    </row>
    <row r="11" spans="2:4" x14ac:dyDescent="0.2">
      <c r="B11" s="15">
        <v>25</v>
      </c>
      <c r="C11" s="33">
        <v>0.61</v>
      </c>
      <c r="D11" s="33">
        <v>0.52</v>
      </c>
    </row>
    <row r="12" spans="2:4" x14ac:dyDescent="0.2">
      <c r="B12" s="15">
        <v>20</v>
      </c>
      <c r="C12" s="33">
        <v>0.69</v>
      </c>
      <c r="D12" s="33">
        <v>0.6</v>
      </c>
    </row>
    <row r="13" spans="2:4" ht="15" thickBot="1" x14ac:dyDescent="0.25">
      <c r="B13" s="17">
        <v>15</v>
      </c>
      <c r="C13" s="34">
        <v>0.79</v>
      </c>
      <c r="D13" s="34">
        <v>0.7</v>
      </c>
    </row>
  </sheetData>
  <sheetProtection sheet="1" objects="1" scenarios="1"/>
  <mergeCells count="5">
    <mergeCell ref="B6:B7"/>
    <mergeCell ref="C6:C7"/>
    <mergeCell ref="D6:D7"/>
    <mergeCell ref="C5:D5"/>
    <mergeCell ref="B2: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1762-008A-42AA-BCB0-A9433D985683}">
  <dimension ref="B2:D15"/>
  <sheetViews>
    <sheetView zoomScale="190" zoomScaleNormal="190" workbookViewId="0">
      <selection activeCell="F14" sqref="F14"/>
    </sheetView>
  </sheetViews>
  <sheetFormatPr defaultRowHeight="14.25" x14ac:dyDescent="0.2"/>
  <cols>
    <col min="1" max="1" width="2.5" customWidth="1"/>
    <col min="2" max="2" width="20.5" customWidth="1"/>
    <col min="3" max="3" width="22.625" customWidth="1"/>
    <col min="4" max="4" width="13.125" customWidth="1"/>
  </cols>
  <sheetData>
    <row r="2" spans="2:4" x14ac:dyDescent="0.2">
      <c r="B2" s="142" t="s">
        <v>104</v>
      </c>
      <c r="C2" s="142"/>
      <c r="D2" s="142"/>
    </row>
    <row r="3" spans="2:4" x14ac:dyDescent="0.2">
      <c r="B3" s="142"/>
      <c r="C3" s="142"/>
      <c r="D3" s="142"/>
    </row>
    <row r="4" spans="2:4" ht="22.5" customHeight="1" thickBot="1" x14ac:dyDescent="0.25">
      <c r="B4" s="143"/>
      <c r="C4" s="143"/>
      <c r="D4" s="143"/>
    </row>
    <row r="5" spans="2:4" ht="16.5" x14ac:dyDescent="0.25">
      <c r="B5" s="100"/>
      <c r="C5" s="168" t="s">
        <v>105</v>
      </c>
      <c r="D5" s="166" t="s">
        <v>106</v>
      </c>
    </row>
    <row r="6" spans="2:4" ht="14.25" customHeight="1" x14ac:dyDescent="0.2">
      <c r="B6" s="15"/>
      <c r="C6" s="169"/>
      <c r="D6" s="171"/>
    </row>
    <row r="7" spans="2:4" x14ac:dyDescent="0.2">
      <c r="C7" s="169"/>
      <c r="D7" s="171"/>
    </row>
    <row r="8" spans="2:4" ht="15" thickBot="1" x14ac:dyDescent="0.25">
      <c r="B8" s="17" t="s">
        <v>107</v>
      </c>
      <c r="C8" s="170"/>
      <c r="D8" s="172"/>
    </row>
    <row r="9" spans="2:4" x14ac:dyDescent="0.2">
      <c r="B9" s="167" t="s">
        <v>108</v>
      </c>
      <c r="C9" s="99"/>
      <c r="D9" s="101"/>
    </row>
    <row r="10" spans="2:4" x14ac:dyDescent="0.2">
      <c r="B10" s="167"/>
      <c r="C10" s="99"/>
      <c r="D10" s="98"/>
    </row>
    <row r="11" spans="2:4" x14ac:dyDescent="0.2">
      <c r="B11" s="167"/>
      <c r="C11" s="99"/>
      <c r="D11" s="98"/>
    </row>
    <row r="12" spans="2:4" x14ac:dyDescent="0.2">
      <c r="B12" s="167"/>
      <c r="C12" s="35">
        <v>0.45</v>
      </c>
      <c r="D12" s="33">
        <v>0.4</v>
      </c>
    </row>
    <row r="13" spans="2:4" x14ac:dyDescent="0.2">
      <c r="B13" s="167"/>
      <c r="C13" s="35"/>
      <c r="D13" s="33"/>
    </row>
    <row r="14" spans="2:4" x14ac:dyDescent="0.2">
      <c r="B14" s="167"/>
      <c r="C14" s="35"/>
      <c r="D14" s="33"/>
    </row>
    <row r="15" spans="2:4" ht="15" thickBot="1" x14ac:dyDescent="0.25">
      <c r="B15" s="24" t="s">
        <v>109</v>
      </c>
      <c r="C15" s="36">
        <v>0.5</v>
      </c>
      <c r="D15" s="34">
        <v>0.45</v>
      </c>
    </row>
  </sheetData>
  <sheetProtection sheet="1" objects="1" scenarios="1"/>
  <mergeCells count="4">
    <mergeCell ref="B9:B14"/>
    <mergeCell ref="B2:D4"/>
    <mergeCell ref="C5:C8"/>
    <mergeCell ref="D5:D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EF32-969B-404C-8C1E-2B5FA2233362}">
  <dimension ref="B2:F16"/>
  <sheetViews>
    <sheetView zoomScale="160" zoomScaleNormal="160" workbookViewId="0">
      <selection activeCell="G13" sqref="G13"/>
    </sheetView>
  </sheetViews>
  <sheetFormatPr defaultRowHeight="14.25" x14ac:dyDescent="0.2"/>
  <cols>
    <col min="1" max="1" width="2.5" customWidth="1"/>
    <col min="2" max="2" width="17" customWidth="1"/>
    <col min="3" max="6" width="8.625" customWidth="1"/>
  </cols>
  <sheetData>
    <row r="2" spans="2:6" x14ac:dyDescent="0.2">
      <c r="B2" s="142" t="s">
        <v>110</v>
      </c>
      <c r="C2" s="177"/>
      <c r="D2" s="177"/>
      <c r="E2" s="177"/>
      <c r="F2" s="177"/>
    </row>
    <row r="3" spans="2:6" ht="22.5" customHeight="1" thickBot="1" x14ac:dyDescent="0.25">
      <c r="B3" s="178"/>
      <c r="C3" s="178"/>
      <c r="D3" s="178"/>
      <c r="E3" s="178"/>
      <c r="F3" s="178"/>
    </row>
    <row r="4" spans="2:6" x14ac:dyDescent="0.2">
      <c r="B4" s="39"/>
      <c r="C4" s="175" t="s">
        <v>111</v>
      </c>
      <c r="D4" s="175"/>
      <c r="E4" s="175"/>
      <c r="F4" s="175"/>
    </row>
    <row r="5" spans="2:6" x14ac:dyDescent="0.2">
      <c r="B5" s="40"/>
      <c r="C5" s="154"/>
      <c r="D5" s="154"/>
      <c r="E5" s="154"/>
      <c r="F5" s="154"/>
    </row>
    <row r="6" spans="2:6" x14ac:dyDescent="0.2">
      <c r="B6" s="173" t="s">
        <v>112</v>
      </c>
      <c r="C6" s="154"/>
      <c r="D6" s="154"/>
      <c r="E6" s="154"/>
      <c r="F6" s="154"/>
    </row>
    <row r="7" spans="2:6" ht="15" thickBot="1" x14ac:dyDescent="0.25">
      <c r="B7" s="174"/>
      <c r="C7" s="176"/>
      <c r="D7" s="176"/>
      <c r="E7" s="176"/>
      <c r="F7" s="176"/>
    </row>
    <row r="8" spans="2:6" ht="15" thickBot="1" x14ac:dyDescent="0.25">
      <c r="B8" s="139"/>
      <c r="C8" s="38">
        <v>2.4</v>
      </c>
      <c r="D8" s="38">
        <v>2.6</v>
      </c>
      <c r="E8" s="38">
        <v>2.8</v>
      </c>
      <c r="F8" s="41">
        <v>3</v>
      </c>
    </row>
    <row r="9" spans="2:6" x14ac:dyDescent="0.2">
      <c r="B9" s="104">
        <v>9.5</v>
      </c>
      <c r="C9" s="35">
        <v>0.5</v>
      </c>
      <c r="D9" s="35">
        <v>0.48</v>
      </c>
      <c r="E9" s="35">
        <v>0.46</v>
      </c>
      <c r="F9" s="33">
        <v>0.44</v>
      </c>
    </row>
    <row r="10" spans="2:6" x14ac:dyDescent="0.2">
      <c r="B10" s="104">
        <v>12.5</v>
      </c>
      <c r="C10" s="35">
        <v>0.59</v>
      </c>
      <c r="D10" s="35">
        <v>0.56999999999999995</v>
      </c>
      <c r="E10" s="35">
        <v>0.55000000000000004</v>
      </c>
      <c r="F10" s="33">
        <v>0.53</v>
      </c>
    </row>
    <row r="11" spans="2:6" x14ac:dyDescent="0.2">
      <c r="B11" s="104">
        <v>19</v>
      </c>
      <c r="C11" s="35">
        <v>0.66</v>
      </c>
      <c r="D11" s="35">
        <v>0.64</v>
      </c>
      <c r="E11" s="35">
        <v>0.62</v>
      </c>
      <c r="F11" s="33">
        <v>0.6</v>
      </c>
    </row>
    <row r="12" spans="2:6" x14ac:dyDescent="0.2">
      <c r="B12" s="104">
        <v>25</v>
      </c>
      <c r="C12" s="35">
        <v>0.71</v>
      </c>
      <c r="D12" s="35">
        <v>0.69</v>
      </c>
      <c r="E12" s="35">
        <v>0.67</v>
      </c>
      <c r="F12" s="33">
        <v>0.65</v>
      </c>
    </row>
    <row r="13" spans="2:6" x14ac:dyDescent="0.2">
      <c r="B13" s="104">
        <v>37.5</v>
      </c>
      <c r="C13" s="35">
        <v>0.75</v>
      </c>
      <c r="D13" s="35">
        <v>0.73</v>
      </c>
      <c r="E13" s="35">
        <v>0.71</v>
      </c>
      <c r="F13" s="33">
        <v>0.69</v>
      </c>
    </row>
    <row r="14" spans="2:6" x14ac:dyDescent="0.2">
      <c r="B14" s="104">
        <v>50</v>
      </c>
      <c r="C14" s="35">
        <v>0.78</v>
      </c>
      <c r="D14" s="35">
        <v>0.76</v>
      </c>
      <c r="E14" s="35">
        <v>0.74</v>
      </c>
      <c r="F14" s="33">
        <v>0.72</v>
      </c>
    </row>
    <row r="15" spans="2:6" x14ac:dyDescent="0.2">
      <c r="B15" s="104">
        <v>75</v>
      </c>
      <c r="C15" s="35">
        <v>0.82</v>
      </c>
      <c r="D15" s="35">
        <v>0.8</v>
      </c>
      <c r="E15" s="35">
        <v>0.78</v>
      </c>
      <c r="F15" s="33">
        <v>0.76</v>
      </c>
    </row>
    <row r="16" spans="2:6" ht="15" thickBot="1" x14ac:dyDescent="0.25">
      <c r="B16" s="103">
        <v>150</v>
      </c>
      <c r="C16" s="36">
        <v>0.87</v>
      </c>
      <c r="D16" s="36">
        <v>0.85</v>
      </c>
      <c r="E16" s="36">
        <v>0.83</v>
      </c>
      <c r="F16" s="34">
        <v>0.81</v>
      </c>
    </row>
  </sheetData>
  <sheetProtection sheet="1" objects="1" scenarios="1"/>
  <mergeCells count="3">
    <mergeCell ref="B6:B8"/>
    <mergeCell ref="C4:F7"/>
    <mergeCell ref="B2: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E1EC-0003-4D91-A4BC-ECE902603546}">
  <dimension ref="B2:C6"/>
  <sheetViews>
    <sheetView zoomScale="160" zoomScaleNormal="160" workbookViewId="0">
      <selection activeCell="G24" sqref="G24"/>
    </sheetView>
  </sheetViews>
  <sheetFormatPr defaultRowHeight="14.25" x14ac:dyDescent="0.2"/>
  <cols>
    <col min="1" max="1" width="2.5" customWidth="1"/>
    <col min="2" max="2" width="16.875" customWidth="1"/>
    <col min="3" max="3" width="22.75" customWidth="1"/>
  </cols>
  <sheetData>
    <row r="2" spans="2:3" ht="14.25" customHeight="1" x14ac:dyDescent="0.2">
      <c r="B2" s="179" t="s">
        <v>113</v>
      </c>
      <c r="C2" s="179"/>
    </row>
    <row r="3" spans="2:3" ht="22.5" customHeight="1" thickBot="1" x14ac:dyDescent="0.25">
      <c r="B3" s="180"/>
      <c r="C3" s="180"/>
    </row>
    <row r="4" spans="2:3" x14ac:dyDescent="0.2">
      <c r="B4" s="18" t="s">
        <v>114</v>
      </c>
      <c r="C4" s="18" t="s">
        <v>115</v>
      </c>
    </row>
    <row r="5" spans="2:3" x14ac:dyDescent="0.2">
      <c r="B5" s="15">
        <v>15</v>
      </c>
      <c r="C5" s="15">
        <v>1.1599999999999999</v>
      </c>
    </row>
    <row r="6" spans="2:3" ht="15" thickBot="1" x14ac:dyDescent="0.25">
      <c r="B6" s="17">
        <v>30</v>
      </c>
      <c r="C6" s="17">
        <v>1</v>
      </c>
    </row>
  </sheetData>
  <sheetProtection sheet="1" objects="1" scenarios="1"/>
  <mergeCells count="1">
    <mergeCell ref="B2: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B645-FAB6-48B6-AB8C-88D696922B3B}">
  <dimension ref="B2:K14"/>
  <sheetViews>
    <sheetView zoomScale="160" zoomScaleNormal="160" workbookViewId="0">
      <selection activeCell="L7" sqref="L7"/>
    </sheetView>
  </sheetViews>
  <sheetFormatPr defaultRowHeight="14.25" x14ac:dyDescent="0.2"/>
  <cols>
    <col min="1" max="1" width="2.5" customWidth="1"/>
    <col min="2" max="2" width="3.25" customWidth="1"/>
    <col min="3" max="3" width="1.875" customWidth="1"/>
    <col min="4" max="4" width="23" customWidth="1"/>
    <col min="5" max="5" width="4.875" customWidth="1"/>
    <col min="6" max="6" width="4.375" customWidth="1"/>
    <col min="7" max="7" width="4.5" customWidth="1"/>
    <col min="8" max="8" width="4.25" customWidth="1"/>
    <col min="9" max="9" width="1.625" customWidth="1"/>
    <col min="10" max="10" width="6.875" customWidth="1"/>
    <col min="11" max="11" width="10.625" customWidth="1"/>
  </cols>
  <sheetData>
    <row r="2" spans="2:11" x14ac:dyDescent="0.2">
      <c r="B2" s="179" t="s">
        <v>116</v>
      </c>
      <c r="C2" s="182"/>
      <c r="D2" s="182"/>
      <c r="E2" s="182"/>
      <c r="F2" s="182"/>
      <c r="G2" s="182"/>
      <c r="H2" s="182"/>
      <c r="I2" s="182"/>
      <c r="J2" s="182"/>
      <c r="K2" s="182"/>
    </row>
    <row r="3" spans="2:11" ht="22.5" customHeight="1" thickBot="1" x14ac:dyDescent="0.25">
      <c r="B3" s="183"/>
      <c r="C3" s="183"/>
      <c r="D3" s="183"/>
      <c r="E3" s="183"/>
      <c r="F3" s="183"/>
      <c r="G3" s="183"/>
      <c r="H3" s="183"/>
      <c r="I3" s="183"/>
      <c r="J3" s="183"/>
      <c r="K3" s="183"/>
    </row>
    <row r="4" spans="2:11" ht="18" thickBot="1" x14ac:dyDescent="0.35">
      <c r="B4" s="141" t="s">
        <v>117</v>
      </c>
      <c r="C4" s="141"/>
      <c r="D4" s="141"/>
      <c r="E4" s="141" t="s">
        <v>118</v>
      </c>
      <c r="F4" s="141"/>
      <c r="G4" s="141"/>
      <c r="H4" s="141"/>
      <c r="I4" s="141"/>
      <c r="J4" s="141"/>
      <c r="K4" s="141"/>
    </row>
    <row r="5" spans="2:11" x14ac:dyDescent="0.2">
      <c r="B5" s="21"/>
      <c r="C5" s="21" t="s">
        <v>119</v>
      </c>
      <c r="D5" s="22">
        <v>35</v>
      </c>
      <c r="E5" s="181" t="s">
        <v>120</v>
      </c>
      <c r="F5" s="181"/>
      <c r="G5" s="181"/>
      <c r="H5" s="181"/>
      <c r="I5" s="181"/>
      <c r="J5" s="181"/>
      <c r="K5" s="181"/>
    </row>
    <row r="6" spans="2:11" ht="17.25" x14ac:dyDescent="0.3">
      <c r="E6" t="s">
        <v>121</v>
      </c>
      <c r="F6">
        <v>1</v>
      </c>
      <c r="G6" t="s">
        <v>122</v>
      </c>
      <c r="H6" s="23">
        <v>1.34</v>
      </c>
      <c r="I6" s="19" t="s">
        <v>123</v>
      </c>
      <c r="K6" t="s">
        <v>124</v>
      </c>
    </row>
    <row r="7" spans="2:11" ht="18" thickBot="1" x14ac:dyDescent="0.35">
      <c r="B7" s="24"/>
      <c r="C7" s="24"/>
      <c r="D7" s="24"/>
      <c r="E7" s="24" t="s">
        <v>121</v>
      </c>
      <c r="F7" s="24">
        <v>1</v>
      </c>
      <c r="G7" s="24" t="s">
        <v>122</v>
      </c>
      <c r="H7" s="25">
        <v>2.33</v>
      </c>
      <c r="I7" s="26" t="s">
        <v>123</v>
      </c>
      <c r="J7" s="27">
        <v>-3.5</v>
      </c>
      <c r="K7" s="24" t="s">
        <v>125</v>
      </c>
    </row>
    <row r="8" spans="2:11" x14ac:dyDescent="0.2">
      <c r="B8" s="21"/>
      <c r="C8" s="21" t="s">
        <v>126</v>
      </c>
      <c r="D8" s="22">
        <v>35</v>
      </c>
      <c r="E8" s="181" t="s">
        <v>127</v>
      </c>
      <c r="F8" s="181"/>
      <c r="G8" s="181"/>
      <c r="H8" s="181"/>
      <c r="I8" s="181"/>
      <c r="J8" s="181"/>
      <c r="K8" s="181"/>
    </row>
    <row r="9" spans="2:11" ht="17.25" x14ac:dyDescent="0.3">
      <c r="E9" t="s">
        <v>121</v>
      </c>
      <c r="F9">
        <v>1</v>
      </c>
      <c r="G9" t="s">
        <v>122</v>
      </c>
      <c r="H9" s="23">
        <v>1.34</v>
      </c>
      <c r="I9" s="19" t="s">
        <v>123</v>
      </c>
      <c r="K9" t="s">
        <v>124</v>
      </c>
    </row>
    <row r="10" spans="2:11" ht="18" thickBot="1" x14ac:dyDescent="0.35">
      <c r="B10" s="24"/>
      <c r="C10" s="24"/>
      <c r="D10" s="24"/>
      <c r="E10" s="24" t="s">
        <v>121</v>
      </c>
      <c r="F10" s="25">
        <v>0.9</v>
      </c>
      <c r="G10" s="24" t="s">
        <v>122</v>
      </c>
      <c r="H10" s="25">
        <v>2.33</v>
      </c>
      <c r="I10" s="26" t="s">
        <v>123</v>
      </c>
      <c r="J10" s="24"/>
      <c r="K10" s="24" t="s">
        <v>128</v>
      </c>
    </row>
    <row r="11" spans="2:11" x14ac:dyDescent="0.2">
      <c r="B11" t="s">
        <v>129</v>
      </c>
    </row>
    <row r="12" spans="2:11" ht="17.25" x14ac:dyDescent="0.3">
      <c r="B12" s="19" t="s">
        <v>130</v>
      </c>
      <c r="C12" s="20" t="s">
        <v>131</v>
      </c>
      <c r="D12" t="s">
        <v>132</v>
      </c>
    </row>
    <row r="13" spans="2:11" ht="17.25" x14ac:dyDescent="0.3">
      <c r="B13" s="19" t="s">
        <v>133</v>
      </c>
      <c r="C13" s="20" t="s">
        <v>131</v>
      </c>
      <c r="D13" t="s">
        <v>134</v>
      </c>
    </row>
    <row r="14" spans="2:11" x14ac:dyDescent="0.2">
      <c r="B14" s="19" t="s">
        <v>123</v>
      </c>
      <c r="C14" s="20" t="s">
        <v>131</v>
      </c>
      <c r="D14" t="s">
        <v>135</v>
      </c>
    </row>
  </sheetData>
  <sheetProtection sheet="1" objects="1" scenarios="1"/>
  <mergeCells count="5">
    <mergeCell ref="B4:D4"/>
    <mergeCell ref="E5:K5"/>
    <mergeCell ref="B2:K3"/>
    <mergeCell ref="E8:K8"/>
    <mergeCell ref="E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44417-DDB0-45C2-ACC3-270C90EC0861}">
  <dimension ref="B2:N10"/>
  <sheetViews>
    <sheetView zoomScale="160" zoomScaleNormal="160" workbookViewId="0">
      <selection activeCell="G9" sqref="G9"/>
    </sheetView>
  </sheetViews>
  <sheetFormatPr defaultRowHeight="14.25" x14ac:dyDescent="0.2"/>
  <cols>
    <col min="1" max="1" width="2.5" customWidth="1"/>
    <col min="2" max="2" width="2.875" customWidth="1"/>
    <col min="3" max="3" width="9.875" customWidth="1"/>
    <col min="4" max="4" width="15.875" customWidth="1"/>
    <col min="5" max="5" width="15.375" customWidth="1"/>
    <col min="6" max="6" width="4.375" customWidth="1"/>
    <col min="7" max="7" width="18.25" customWidth="1"/>
  </cols>
  <sheetData>
    <row r="2" spans="2:14" x14ac:dyDescent="0.2">
      <c r="B2" s="179" t="s">
        <v>136</v>
      </c>
      <c r="C2" s="179"/>
      <c r="D2" s="182"/>
      <c r="E2" s="182"/>
      <c r="F2" s="182"/>
      <c r="G2" s="182"/>
    </row>
    <row r="3" spans="2:14" ht="22.5" customHeight="1" thickBot="1" x14ac:dyDescent="0.25">
      <c r="B3" s="183"/>
      <c r="C3" s="183"/>
      <c r="D3" s="183"/>
      <c r="E3" s="183"/>
      <c r="F3" s="183"/>
      <c r="G3" s="183"/>
    </row>
    <row r="4" spans="2:14" ht="18" thickBot="1" x14ac:dyDescent="0.35">
      <c r="B4" s="141" t="s">
        <v>117</v>
      </c>
      <c r="C4" s="141"/>
      <c r="D4" s="141"/>
      <c r="E4" s="141" t="s">
        <v>137</v>
      </c>
      <c r="F4" s="141"/>
      <c r="G4" s="141"/>
    </row>
    <row r="5" spans="2:14" ht="17.25" x14ac:dyDescent="0.3">
      <c r="B5" s="28"/>
      <c r="C5" s="28" t="s">
        <v>138</v>
      </c>
      <c r="D5" s="22">
        <v>21</v>
      </c>
      <c r="E5" s="21">
        <v>1</v>
      </c>
      <c r="F5" s="21" t="s">
        <v>122</v>
      </c>
      <c r="G5" s="105">
        <v>7</v>
      </c>
      <c r="N5" s="15"/>
    </row>
    <row r="6" spans="2:14" ht="17.25" x14ac:dyDescent="0.3">
      <c r="B6" s="29"/>
      <c r="C6" s="29" t="s">
        <v>139</v>
      </c>
      <c r="D6" s="30">
        <v>35</v>
      </c>
      <c r="E6">
        <v>1</v>
      </c>
      <c r="F6" t="s">
        <v>122</v>
      </c>
      <c r="G6" s="106">
        <v>8.3000000000000007</v>
      </c>
      <c r="N6" s="15"/>
    </row>
    <row r="7" spans="2:14" ht="18" thickBot="1" x14ac:dyDescent="0.35">
      <c r="B7" s="31"/>
      <c r="C7" s="31" t="s">
        <v>126</v>
      </c>
      <c r="D7" s="27">
        <v>35</v>
      </c>
      <c r="E7" s="25">
        <v>1.1000000000000001</v>
      </c>
      <c r="F7" s="24" t="s">
        <v>122</v>
      </c>
      <c r="G7" s="107">
        <v>5</v>
      </c>
      <c r="N7" s="15"/>
    </row>
    <row r="8" spans="2:14" x14ac:dyDescent="0.2">
      <c r="B8" t="s">
        <v>129</v>
      </c>
    </row>
    <row r="9" spans="2:14" ht="17.25" x14ac:dyDescent="0.3">
      <c r="B9" s="19" t="s">
        <v>130</v>
      </c>
      <c r="C9" s="20" t="s">
        <v>140</v>
      </c>
      <c r="D9" s="20"/>
    </row>
    <row r="10" spans="2:14" ht="17.25" x14ac:dyDescent="0.3">
      <c r="B10" s="19" t="s">
        <v>133</v>
      </c>
      <c r="C10" s="20" t="s">
        <v>141</v>
      </c>
      <c r="D10" s="20"/>
    </row>
  </sheetData>
  <sheetProtection sheet="1" objects="1" scenarios="1"/>
  <mergeCells count="3">
    <mergeCell ref="B4:D4"/>
    <mergeCell ref="E4:G4"/>
    <mergeCell ref="B2:G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4dee6d-02e6-4730-94e4-19ffcf238640">
      <Terms xmlns="http://schemas.microsoft.com/office/infopath/2007/PartnerControls"/>
    </lcf76f155ced4ddcb4097134ff3c332f>
    <TaxCatchAll xmlns="ede49e92-8402-4153-9ae7-841f0a3efb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3B65EA17EAF44BA7391BB70FF3E92F" ma:contentTypeVersion="18" ma:contentTypeDescription="Create a new document." ma:contentTypeScope="" ma:versionID="70257a7e7aaf31b5a54436404c1aa9f7">
  <xsd:schema xmlns:xsd="http://www.w3.org/2001/XMLSchema" xmlns:xs="http://www.w3.org/2001/XMLSchema" xmlns:p="http://schemas.microsoft.com/office/2006/metadata/properties" xmlns:ns2="384dee6d-02e6-4730-94e4-19ffcf238640" xmlns:ns3="ede49e92-8402-4153-9ae7-841f0a3efbdd" targetNamespace="http://schemas.microsoft.com/office/2006/metadata/properties" ma:root="true" ma:fieldsID="ba2b7698a479875e2ded2dec64269b5c" ns2:_="" ns3:_="">
    <xsd:import namespace="384dee6d-02e6-4730-94e4-19ffcf238640"/>
    <xsd:import namespace="ede49e92-8402-4153-9ae7-841f0a3efb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dee6d-02e6-4730-94e4-19ffcf23864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39dff48-1eee-40e1-b8df-6e63fbfbac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e49e92-8402-4153-9ae7-841f0a3efbdd"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8224410b-d467-447b-91ff-cb66850a3069}" ma:internalName="TaxCatchAll" ma:showField="CatchAllData" ma:web="ede49e92-8402-4153-9ae7-841f0a3ef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27322B-5B56-42DC-9ED7-30C9016AC61A}">
  <ds:schemaRefs>
    <ds:schemaRef ds:uri="http://schemas.microsoft.com/office/2006/metadata/properties"/>
    <ds:schemaRef ds:uri="http://schemas.microsoft.com/office/infopath/2007/PartnerControls"/>
    <ds:schemaRef ds:uri="384dee6d-02e6-4730-94e4-19ffcf238640"/>
    <ds:schemaRef ds:uri="ede49e92-8402-4153-9ae7-841f0a3efbdd"/>
  </ds:schemaRefs>
</ds:datastoreItem>
</file>

<file path=customXml/itemProps2.xml><?xml version="1.0" encoding="utf-8"?>
<ds:datastoreItem xmlns:ds="http://schemas.openxmlformats.org/officeDocument/2006/customXml" ds:itemID="{56D8321F-77A3-4C91-A807-DD73D47B1C27}">
  <ds:schemaRefs>
    <ds:schemaRef ds:uri="http://schemas.microsoft.com/sharepoint/v3/contenttype/forms"/>
  </ds:schemaRefs>
</ds:datastoreItem>
</file>

<file path=customXml/itemProps3.xml><?xml version="1.0" encoding="utf-8"?>
<ds:datastoreItem xmlns:ds="http://schemas.openxmlformats.org/officeDocument/2006/customXml" ds:itemID="{F6F9E6D1-1B85-46D5-A666-C9C2A3CD6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dee6d-02e6-4730-94e4-19ffcf238640"/>
    <ds:schemaRef ds:uri="ede49e92-8402-4153-9ae7-841f0a3efb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Mix Design Calculator</vt:lpstr>
      <vt:lpstr>ACI211.1-91 Table A1.5.3.1</vt:lpstr>
      <vt:lpstr>ACI211.1-91 Table A1.5.3.3</vt:lpstr>
      <vt:lpstr>ACI211.1-91 Table A1.5.3.4(a)</vt:lpstr>
      <vt:lpstr>ACI211.1-91 Table A1.5.3.4(b)</vt:lpstr>
      <vt:lpstr>ACI211.1-91 Table A1.5.3.6</vt:lpstr>
      <vt:lpstr>ASTMC94⁄C94M X1.1.1</vt:lpstr>
      <vt:lpstr>ASTMC94⁄C94M Table X1.1</vt:lpstr>
      <vt:lpstr>ASTMC94⁄C94M Table X1.2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Etienne Noel</dc:creator>
  <cp:keywords/>
  <dc:description/>
  <cp:lastModifiedBy>Etienne Noel</cp:lastModifiedBy>
  <cp:revision/>
  <dcterms:created xsi:type="dcterms:W3CDTF">2024-11-06T19:26:17Z</dcterms:created>
  <dcterms:modified xsi:type="dcterms:W3CDTF">2025-01-21T16:40:16Z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0x010100053B65EA17EAF44BA7391BB70FF3E92F</vt:lpwstr>
  </property>
</Properties>
</file>